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fsaldivar\Documents\INTN\UTA\Año 2021\Rendicion de Cuentas. INTN 2021\Rendicion de Cuentas. Primer Trimestre 2021\"/>
    </mc:Choice>
  </mc:AlternateContent>
  <bookViews>
    <workbookView xWindow="-120" yWindow="-120" windowWidth="20730" windowHeight="11160"/>
  </bookViews>
  <sheets>
    <sheet name="RENDICION 1er TRIM UTA" sheetId="1" r:id="rId1"/>
    <sheet name="4.4.3 Grafico" sheetId="4" r:id="rId2"/>
    <sheet name="4.8 Grafico" sheetId="5" r:id="rId3"/>
  </sheets>
  <externalReferences>
    <externalReference r:id="rId4"/>
  </externalReferenc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5" l="1"/>
  <c r="D8" i="5"/>
  <c r="E7" i="5"/>
  <c r="D7" i="5"/>
  <c r="E6" i="5"/>
  <c r="D6" i="5"/>
  <c r="E5" i="5"/>
  <c r="D5" i="5"/>
  <c r="E4" i="5"/>
  <c r="D4" i="5"/>
  <c r="E3" i="5"/>
  <c r="D3" i="5"/>
  <c r="F117" i="1" l="1"/>
  <c r="D116" i="1"/>
  <c r="F116" i="1" s="1"/>
  <c r="F115" i="1"/>
  <c r="F114" i="1"/>
  <c r="F113" i="1"/>
  <c r="E112" i="1"/>
  <c r="D112" i="1"/>
  <c r="F111" i="1"/>
  <c r="F110" i="1"/>
  <c r="F109" i="1"/>
  <c r="F108" i="1"/>
  <c r="F107" i="1"/>
  <c r="E106" i="1"/>
  <c r="D106" i="1"/>
  <c r="F105" i="1"/>
  <c r="F104" i="1"/>
  <c r="F103" i="1"/>
  <c r="F102" i="1"/>
  <c r="F101" i="1"/>
  <c r="F100" i="1"/>
  <c r="F99" i="1"/>
  <c r="E98" i="1"/>
  <c r="D98" i="1"/>
  <c r="F97" i="1"/>
  <c r="F96" i="1"/>
  <c r="F95" i="1"/>
  <c r="F94" i="1"/>
  <c r="F93" i="1"/>
  <c r="F92" i="1"/>
  <c r="F91" i="1"/>
  <c r="E90" i="1"/>
  <c r="D90" i="1"/>
  <c r="F89" i="1"/>
  <c r="F88" i="1"/>
  <c r="F87" i="1"/>
  <c r="F86" i="1"/>
  <c r="F85" i="1"/>
  <c r="E84" i="1"/>
  <c r="D84" i="1"/>
  <c r="F112" i="1" l="1"/>
  <c r="F106" i="1"/>
  <c r="F90" i="1"/>
  <c r="E118" i="1"/>
  <c r="F84" i="1"/>
  <c r="D118" i="1"/>
  <c r="F98" i="1"/>
  <c r="F118" i="1" l="1"/>
  <c r="E8" i="4"/>
  <c r="D8" i="4"/>
  <c r="E7" i="4"/>
  <c r="D7" i="4"/>
  <c r="E6" i="4"/>
  <c r="D6" i="4"/>
  <c r="E5" i="4"/>
  <c r="D5" i="4"/>
  <c r="E4" i="4"/>
  <c r="D4" i="4"/>
  <c r="E3" i="4"/>
  <c r="D3" i="4"/>
</calcChain>
</file>

<file path=xl/sharedStrings.xml><?xml version="1.0" encoding="utf-8"?>
<sst xmlns="http://schemas.openxmlformats.org/spreadsheetml/2006/main" count="358" uniqueCount="258">
  <si>
    <t>MATRIZ DE INFORMACIÓN MINIMA PARA INFORME PARCIAL DE RENDICIÓN DE CUENTAS AL CIUDADANO</t>
  </si>
  <si>
    <t>1- PRESENTACIÓN</t>
  </si>
  <si>
    <t>Misión institucional</t>
  </si>
  <si>
    <t>Qué es la institución (en lenguaje sencillo, menos de 100 palabras)</t>
  </si>
  <si>
    <t>2-Presentación del CRCC (miembros y cargos que ocupan). (Adjuntar Resolución para la descarga en formato pdf o Establecer el link de acceso directo)</t>
  </si>
  <si>
    <t>Nro.</t>
  </si>
  <si>
    <t>Dependencia</t>
  </si>
  <si>
    <t>Responsable</t>
  </si>
  <si>
    <t>Cargo que Ocupa</t>
  </si>
  <si>
    <t>3- Plan de Rendición de Cuentas</t>
  </si>
  <si>
    <t>3.1. Resolución de Aprobación y Anexo de Plan de Rendición de Cuentas</t>
  </si>
  <si>
    <t>4-Gestión Institucional</t>
  </si>
  <si>
    <t>4.1 Nivel de Cumplimiento  de Minimo de Información Disponible - Transparencia Activa Ley 5189 /14</t>
  </si>
  <si>
    <t>Mes</t>
  </si>
  <si>
    <t>Nivel de Cumplimiento (%)</t>
  </si>
  <si>
    <t>Enlace de la SFP</t>
  </si>
  <si>
    <t>4.2 Nivel de Cumplimiento  de Minimo de Información Disponible - Transparencia Activa Ley 5282/14</t>
  </si>
  <si>
    <t>Enlace SENAC</t>
  </si>
  <si>
    <t>Cantidad de Consultas</t>
  </si>
  <si>
    <t>Respondidos</t>
  </si>
  <si>
    <t>No Respondidos</t>
  </si>
  <si>
    <t>4.4 Proyectos y Programas Ejecutados a la fecha del Informe (listado referencial, apoyarse en gráficos ilustrativos)</t>
  </si>
  <si>
    <t>N°</t>
  </si>
  <si>
    <t>Descripción</t>
  </si>
  <si>
    <t>Objetivo</t>
  </si>
  <si>
    <t>Metas</t>
  </si>
  <si>
    <t>Población Beneficiaria</t>
  </si>
  <si>
    <t>Valor de Inversión</t>
  </si>
  <si>
    <t>Porcentaje de Ejecución</t>
  </si>
  <si>
    <t>Evidencias</t>
  </si>
  <si>
    <t>4.6 Servicios o Productos Misionales (Depende de la Naturaleza de la Misión Insitucional, puede abarcar un Programa o Proyecto)</t>
  </si>
  <si>
    <t>4.7 Contrataciones realizadas</t>
  </si>
  <si>
    <t>ID</t>
  </si>
  <si>
    <t>Objeto</t>
  </si>
  <si>
    <t>Valor del Contrato</t>
  </si>
  <si>
    <t>Proveedor Adjudicado</t>
  </si>
  <si>
    <t>Estado (Ejecución - Finiquitado)</t>
  </si>
  <si>
    <t>Enlace DNCP</t>
  </si>
  <si>
    <t>4.8 Ejecución Financiera (Generar gráfica)</t>
  </si>
  <si>
    <t>Rubro</t>
  </si>
  <si>
    <t>Sub-rubros</t>
  </si>
  <si>
    <t>Presupuestado</t>
  </si>
  <si>
    <t>Ejecutado</t>
  </si>
  <si>
    <t>Saldos</t>
  </si>
  <si>
    <t>Evidencia (Enlace Ley 5189)</t>
  </si>
  <si>
    <t>4.9 Fortalecimiento Institucional (Normativas, Estructura Interna, Infraestructura, adquisiciones, etc. En el trimestre, periodo del Informe)</t>
  </si>
  <si>
    <t>Descripción del Fortalecimiento</t>
  </si>
  <si>
    <t>Costo de Inversión</t>
  </si>
  <si>
    <t>Descripción del Beneficio</t>
  </si>
  <si>
    <t>Evidencia</t>
  </si>
  <si>
    <t>5- Instancias de Participación Ciudadana</t>
  </si>
  <si>
    <t>5.1. Canales de Participación Ciudadana existentes a la fecha.</t>
  </si>
  <si>
    <t>Denominación</t>
  </si>
  <si>
    <t>Dependencia Responsable del Canal de Participación</t>
  </si>
  <si>
    <t>Evidencia (Página Web, Buzón de SQR, Etc.)</t>
  </si>
  <si>
    <t>5.3 Gestión de denuncias de corrupción</t>
  </si>
  <si>
    <t>Ticket Numero</t>
  </si>
  <si>
    <t>Fecha Ingreso</t>
  </si>
  <si>
    <t>Estado</t>
  </si>
  <si>
    <t>6- Control Interno y Externo</t>
  </si>
  <si>
    <t>Nro. de Informe</t>
  </si>
  <si>
    <t>Evidencia (Enlace Ley 5282/14)</t>
  </si>
  <si>
    <t>Auditorias de Gestión</t>
  </si>
  <si>
    <t>Auditorías Externas</t>
  </si>
  <si>
    <t>UTA</t>
  </si>
  <si>
    <t>Franz Saldivar</t>
  </si>
  <si>
    <t>Jefe UTA</t>
  </si>
  <si>
    <t>DGDG</t>
  </si>
  <si>
    <t>Director DGDG</t>
  </si>
  <si>
    <t>DTIC</t>
  </si>
  <si>
    <t>Cesar Lezcano</t>
  </si>
  <si>
    <t>Director DTIC</t>
  </si>
  <si>
    <t>DGTH</t>
  </si>
  <si>
    <t>Director DGTH</t>
  </si>
  <si>
    <t>DJUR</t>
  </si>
  <si>
    <t>Director DJUR</t>
  </si>
  <si>
    <t>Representante de Areas Tecnicas</t>
  </si>
  <si>
    <t>DAF</t>
  </si>
  <si>
    <t>Directora DAF</t>
  </si>
  <si>
    <t>Institución: Instituto Nacional de Tecnologia, Normalizacion y Metrologia (INTN)</t>
  </si>
  <si>
    <t>Contribuir con la sociedad, la industria, el comercio, el sector productivo, mediante la investigación, servicios de asistencia técnica, normalización, metrología, seguridad eléctrica, certificación e inspección, para el mejoramiento de la calidad de los productos, los servicios, el bienestar y seguridad de las personas, con un enfoque de responsabilidad social y ambiental.</t>
  </si>
  <si>
    <t>El INTN es una entidad pública, autárquica y descentralizada con personería jurídica propia y jurisdicción en todo el territorio paraguayo, creada por la Ley N° 862/63 y reorganizada por la Ley N° 2.575/05. Se relaciona con el Poder Ejecutivo a través del Ministerio de Industria y Comercio de la República del Paraguay. Así también, el INTN es responsable de la implementación y funcionamiento del Sistema Nacional de Metrología, en cumplimiento de la Ley N° 937/82 “Metrología” y su Decreto Reglamentario N° 1.988/99, mediante el Organismo Nacional de Metrología. Y por el Decreto N° 15.552/96 actúa como Organismo Nacional de Certificación, para otorgar la certificación de productos, sistemas y servicios. Cuenta con un plantel técnico, especializado y diversificado; infraestructura y equipamientos modernos. Además, tiene un relacionamiento nacional e internacional con Instituciones de reconocida competencia, formalizados mediante acuerdos firmados para la prestación de servicios y cooperación técnica.</t>
  </si>
  <si>
    <t>http://www.denuncias.gov.py/ssps/</t>
  </si>
  <si>
    <t>Informes de Auditorias Internas y Auditorías Externas en el Semestre</t>
  </si>
  <si>
    <t>Mabel Ledesma</t>
  </si>
  <si>
    <t>Enrique Galeano</t>
  </si>
  <si>
    <t>Maria Carolina Galeano</t>
  </si>
  <si>
    <t>Jonathan Villagran</t>
  </si>
  <si>
    <t>Periodo del informe: setiembre 2020</t>
  </si>
  <si>
    <t>OTROS TIPOS DE AUDITORIA</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</si>
  <si>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</si>
  <si>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</si>
  <si>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Ciudadanía en general</t>
  </si>
  <si>
    <t>Incremento del nivel de conformidad de productos, sistemas, servicios y personas  con los requisitos técnicos de calidad en beneficio a la ciudadanía en general.
Servicios y productos con calidad debido al aumento de la confianza en los resultados arrojados por los instrumentos de medición empleados en los sectores industrial, comercial, salud, seguridad y medio ambiente, para la ciudadanía.
Aumento de la elaboración de Normas Técnicas Paraguayas enfocados en el mejoramiento de la calidad de los productos, los servicios, el bienestar y seguridad; para la ciudadanía en general.</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</si>
  <si>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</si>
  <si>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</si>
  <si>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Asistencia Técnica e Investigación</t>
  </si>
  <si>
    <t xml:space="preserve">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
</t>
  </si>
  <si>
    <t>Servicios Metrológicos</t>
  </si>
  <si>
    <t xml:space="preserve">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
</t>
  </si>
  <si>
    <t>Servicios de Normalizaciones Técnicas</t>
  </si>
  <si>
    <t xml:space="preserve">Coordinación de comités técnicos para la actualización y elaboración de normas paraguayas.
Ventas de Normas Técnicas Paraguayas
Participación activa en el Codex Alimentarius </t>
  </si>
  <si>
    <t>Resultados Logrados</t>
  </si>
  <si>
    <t>Evidencia (Informe de Avance de Metas - SPR)</t>
  </si>
  <si>
    <t>REMUNERACIONES BÁSICAS</t>
  </si>
  <si>
    <t>REMUNERACIONES TEMPORALES</t>
  </si>
  <si>
    <t>ASIGNACIONES COMPLEMENTARIAS</t>
  </si>
  <si>
    <t>PERSONAL CONTRATADO</t>
  </si>
  <si>
    <t>OTROS GASTOS DEL PERSONAL</t>
  </si>
  <si>
    <t>SERVICIOS BÁSICOS</t>
  </si>
  <si>
    <t>TRANSPORTE Y ALMACENAJE</t>
  </si>
  <si>
    <t>PASAJES Y VIÁTICOS</t>
  </si>
  <si>
    <t>GASTOS POR SERVICIOS DE ASEO, MANTENIMIENTO Y REPARACIONES</t>
  </si>
  <si>
    <t>SERVICIOS TÉCNICOS Y PROFESIONALES</t>
  </si>
  <si>
    <t>OTROS SERVICIOS EN GENERAL</t>
  </si>
  <si>
    <t>SERVICIOS DE CAPACITACIÓN Y ADIESTRAMIENTO</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</si>
  <si>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</si>
  <si>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</si>
  <si>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</si>
  <si>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</si>
  <si>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</si>
  <si>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</si>
  <si>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</si>
  <si>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CONSTRUCCIONES</t>
  </si>
  <si>
    <t>ADQUISICIONES DE MAQUINARIAS, EQUIPOS Y HERRAMIENTAS EN GENE</t>
  </si>
  <si>
    <t>ADQUISICIONES DE EQUIPOS DE OFICINA Y COMPUTACION</t>
  </si>
  <si>
    <t>ADQUISICIÓN DE ACTIVOS INTANGIBLES</t>
  </si>
  <si>
    <t>OTROS GASTOS DE INVERSIÓN Y REPARAC. MAYORES</t>
  </si>
  <si>
    <t>TRANSFERENCIAS CONSOLIDABLES CORRIENTES AL SECTOR PUBLICO</t>
  </si>
  <si>
    <t>TRANSFERENCIAS CORRIENTES AL SECTOR PRIVADO</t>
  </si>
  <si>
    <t>TRANSFERENCIAS CORRIENTES AL SECTOR EXTERNO</t>
  </si>
  <si>
    <t>PAGO DE IMPUESTOS, TASAS, GASTOS JUDICIALES Y OTROS</t>
  </si>
  <si>
    <r>
      <rPr>
        <b/>
        <sz val="6"/>
        <rFont val="Arial"/>
        <family val="2"/>
      </rPr>
      <t>SERVICIOS PERSONALES</t>
    </r>
  </si>
  <si>
    <r>
      <rPr>
        <b/>
        <sz val="6"/>
        <rFont val="Arial"/>
        <family val="2"/>
      </rPr>
      <t>SERVICIOS NO PERSONALES</t>
    </r>
  </si>
  <si>
    <r>
      <rPr>
        <b/>
        <sz val="6"/>
        <rFont val="Arial"/>
        <family val="2"/>
      </rPr>
      <t>BIENES DE CONSUMO E INSUMOS</t>
    </r>
  </si>
  <si>
    <r>
      <rPr>
        <b/>
        <sz val="6"/>
        <rFont val="Arial"/>
        <family val="2"/>
      </rPr>
      <t>INVERSION   FÍSICA</t>
    </r>
  </si>
  <si>
    <r>
      <rPr>
        <b/>
        <sz val="6"/>
        <rFont val="Arial"/>
        <family val="2"/>
      </rPr>
      <t>TRANSFERENCIAS</t>
    </r>
  </si>
  <si>
    <r>
      <rPr>
        <b/>
        <sz val="6"/>
        <rFont val="Arial"/>
        <family val="2"/>
      </rPr>
      <t>OTROS GASTOS</t>
    </r>
  </si>
  <si>
    <t>Grupo</t>
  </si>
  <si>
    <t>Presupuesto Vigente</t>
  </si>
  <si>
    <t>Obligado</t>
  </si>
  <si>
    <t>Saldo</t>
  </si>
  <si>
    <t>Grupo 100</t>
  </si>
  <si>
    <t>Grupo 200</t>
  </si>
  <si>
    <t>Grupo 300</t>
  </si>
  <si>
    <t>Grupo 500</t>
  </si>
  <si>
    <t>Grupo 800</t>
  </si>
  <si>
    <t>Grupo 900</t>
  </si>
  <si>
    <t>PINV15-657 ”Migración de aluminio a los alimentos provenientes de envases y utensilios de cocina nacionales e importados, comercializados en nuestro país”</t>
  </si>
  <si>
    <t>Fomento a la investigación científica: El objetivo de este componente del programa es promover actividades orientadas a estimular la inversión en generación de conocimiento y a fortalecer la transferencia de los resultados al sector privado y público del Paraguay.
Objetivo del Proyecto y/o Programa: Evaluar la Migración de Aluminio de los envases y utensilios de cocina (cucharones, ollas, bandejas, coladores, etc.) cuyo componente de fabricación sea ese metal, destinados a entrar en contacto con alimentos, mediante la cuantificación del Aluminio por el Standard Methods for the Examination of Water and Wastewater, 3111 D, Absorción-Atómica, (Nitroso-Acetileno).Ed. 22, 2012.</t>
  </si>
  <si>
    <t>1) Identificar y seleccionar los envases y los utensilios de cocina de aluminio comercializados en nuestro país, que serán analizados en el laboratorio.
2) Cuantificar la migración de aluminio proveniente de envases y utensilios de cocina fabricados de ese material, destinados a entrar en contacto con alimentos.
3) Aportar datos a la Comisión de alimentos del Sub Grupo de Trabajo Nº 3 (SGT Nº 3) del Mercosur, sobre la migración de aluminio proveniente de materiales y envases en contacto con alimentos cuyo componente sea el  aluminio.
4) Difundir a las Autoridades del Sector de Salud y la sociedad paraguaya en general, los resultados arrojados en la investigación, para tomar conciencia sobre migración de aluminio de los envases y utensilios de cocina a los alimentos y los efectos que podrían causar en la salud el uso indiscriminado de este material metálico en contacto con alimentos.
5) Comparar el nivel de Migración del Aluminio de aquellos utensilios y envases que presentan revestimiento interno (aluminio/barniz o laca/alimento) con los que están fabricados sin barniz o algún revestimiento especial.
6) Promover investigaciones posteriores evaluando otras fuentes de exposición potencial al aluminio como lo es el alimento y estudiar el grado de afectación que implica la ingesta diaria del aluminio por kg de peso corporal en el ser humano.
7)  Incentivar la fabricación de nuevos productos fabricados con este material metálico, utilizando tecnologías y aplicaciones que reduzcan el nivel de migración del Aluminio a los alimentos.</t>
  </si>
  <si>
    <t xml:space="preserve"> Todo el País</t>
  </si>
  <si>
    <t xml:space="preserve"> -Cuantificar el contenido de sulfuro de hidrógeno y mercaptanos en productos derivados del petróleo y evaluar su impacto en el ambiente
-Elaborar reportes técnicos-científicos sobre contenidos de compuestos sulfurados en los combustibles.
-Generar conocimiento sobre la situación ambiental y el impacto de los combustibles sobre éstos.
Implementar un nuevo servicio en el INTN para la ciudadanía.</t>
  </si>
  <si>
    <t>-Recolección de datos sobre niveles de sulfuro de hidrógeno y mercaptanos en combustibles derivados del petróleo por periodo de 12 meses.</t>
  </si>
  <si>
    <t>-Presentación de los resultados obtenidos en el proceso del desarrollo del trabajo de investigación.</t>
  </si>
  <si>
    <t>-Ciudadanía en general</t>
  </si>
  <si>
    <t xml:space="preserve"> -Ciudadanía en general
 -INTN</t>
  </si>
  <si>
    <t>CONACYT:  319.488.000 GS
INTN: 257.220.000 GS</t>
  </si>
  <si>
    <t xml:space="preserve">Datos abiertos del CONACYT  https://datos.conacyt.gov.py/ </t>
  </si>
  <si>
    <r>
      <t xml:space="preserve"> - Se adjuntan Poster con los resultados Obtenidos en cada una de las metas.
-  Nota remitida a la Directora del INAN y Coordinadora de la Comisión de Alimentos del SGT Nº3 . Informando los resultados de la investigación.
Line de la página web del INTN donde se publicó la realización del seminario de Difusión. </t>
    </r>
    <r>
      <rPr>
        <u/>
        <sz val="11"/>
        <color indexed="30"/>
        <rFont val="Calibri"/>
        <family val="2"/>
      </rPr>
      <t xml:space="preserve">https://www.intn.gov.py/index.php/noticias/proyecto-de-investigacion-sobre-migracion-de-aluminio-los-alimentos-provenientes-de-envases-y-utensilios-de-cocina </t>
    </r>
    <r>
      <rPr>
        <sz val="11"/>
        <color indexed="8"/>
        <rFont val="Calibri"/>
        <family val="2"/>
      </rPr>
      <t xml:space="preserve">
</t>
    </r>
  </si>
  <si>
    <t>CONACYT: 319.488.000 GS
INTN: 257.220.000 GS</t>
  </si>
  <si>
    <t xml:space="preserve">Aporte del CONACYT: 359.759.000
Aporte del INTN: 809.500.000
Contrapartida Existente: 551.382.180.
Contrapartida Incremental: 258.117.820
</t>
  </si>
  <si>
    <t xml:space="preserve">Gs. 287.393.739, con fondo CONACYT, lo que corresponde a 79,8870713 % de ejecución, del total adjudicado.
 Gs. 768.383.751, con fondo de contrapartida INTN, lo que corresponde a 94,92078456 % de ejecución, del total adjudicado.
</t>
  </si>
  <si>
    <t xml:space="preserve">	
PINV15-638: Estudio de sulfuro de hidrógeno y mercaptano en productos
derivados del petróleo y su impacto al ambiente </t>
  </si>
  <si>
    <t>Programa Central</t>
  </si>
  <si>
    <t>1) OTORGAR CERTIFICACIONES RESULTANTES DE VERIFICACIONES E INSPECCIONES. 
2) ELABORAR LAS NORMAS TÉCNICAS NACIONALES E IMPLEMENTAR LA TECNOLOGÍA DE LA INFORMACIÓN TANTO PARA USUARIOS INTERNOS COMO EXTERNOS. 
3) OPERAR EL SISTEMA METROLÓGICO NACIONAL. 
4) REALIZAR ENSAYOS LABORATORIALES, INVESTIGACIONES Y TRANSFERENCIA TECNOLOGICA. 
5) MANTENER UN PROCESO DE ADMINISTRACIÓN EFICIENTE Y EFICAZ, CON PERSONAL TÉCNICO, ÉTICO, COMPETENTE Y COMPROMETIDO CON LA MISIÓN Y LA VISIÓN DEL INTN.</t>
  </si>
  <si>
    <t>1) Incremento del nivel de conformidad de productos, sistemas, servicios y personas  con los requisitos técnicos de calidad en beneficio a la ciudadanía en general.
2) Servicios y productos con calidad debido al aumento de la confianza en los resultados arrojados por los instrumentos de medición empleados en los sectores industrial, comercial, salud, seguridad y medio ambiente, para la ciudadanía.
3) Aumento de la elaboración de Normas Técnicas Paraguayas enfocados en el mejoramiento de la calidad de los productos, los servicios, el bienestar y seguridad; para la ciudadanía en general.</t>
  </si>
  <si>
    <t>La sociedad, la industria, el comercio y el sector productivo nacional e internacional.</t>
  </si>
  <si>
    <t>LISTADO DE EJECUCION PRESUPUESTARIA POR EL OBJETO DEL GASTO SOBRE MOVIMIENTOS DESDE EL  01/01/2021 AL 31/03/2021</t>
  </si>
  <si>
    <t>Física: 7,598 Servicios
Financiera: Gs.1.266.797.509.-</t>
  </si>
  <si>
    <t xml:space="preserve">
Financiera:2%</t>
  </si>
  <si>
    <t>Se ha cumplido la meta fijada por el Organismo Nacional de Certificación  ONC, se reporta un incremeto concepto de emision de consatancia en el Dpto Central, auditorias presenciales en el e3xterior no se han relizados, teniedno en cuenta los protocolos de salud.</t>
  </si>
  <si>
    <t>Informe Cualitativo primer trimestre  de 2021</t>
  </si>
  <si>
    <t>Física: 135,406 Servicios
Financiera: Gs. 3.565.457.647.-</t>
  </si>
  <si>
    <t xml:space="preserve">
Financiera: 2%</t>
  </si>
  <si>
    <t>Ante la pandemia declarada por la Organización Mundial de la Salud OMS como consecuencia del brote del COVID-19 se ha declarado el Estado de emergencia sanitaria en el territorio nacional que ha llevado a bajar la importación y exportación de productos y equipos. Los trabajos en el ONI va repuntando a cada FASE IMPLEMENTADA GRADUALMENTE y a medida a las solicitudes presentandas por las Empresas al INTN, previendo y protegiendo la salud de los funcionarios involucrados,  adoptando las medidas sanitarias declarada por el Gobierno Nacional.</t>
  </si>
  <si>
    <t>Física: 184 Asistencias
Financiera: Gs. 846.733.309.-</t>
  </si>
  <si>
    <t xml:space="preserve">
Financiera: 0%</t>
  </si>
  <si>
    <t>Se aguarda la aprobacion de los proyectos presentados a los entes financiadores. Se da SEGUIMIENTO A LOS PROYECTOS YA INICIADOS EN EL AÑO 2021</t>
  </si>
  <si>
    <t>Informe Cualitativo tercer Semestre de 2021</t>
  </si>
  <si>
    <t>Física: 152,764 Servicios
Financiera: Gs. 5.488.540.713.-</t>
  </si>
  <si>
    <t xml:space="preserve">
Financiera: 5%</t>
  </si>
  <si>
    <t>Física: 75 Servicios
Financiera: 629.795.366.-</t>
  </si>
  <si>
    <t>Cabe señalar que se han alcanzado un porcentaje muy bajo eb cuanto a las metas proyectadas considerando las restrincciones para elevorar reuniones de comites de normas y la organzacion de cursos presenciales debido al Covid 19.</t>
  </si>
  <si>
    <t>VTG S.R.L.</t>
  </si>
  <si>
    <t>Adjudicado</t>
  </si>
  <si>
    <t>Artes Graficas Zamphiropolos</t>
  </si>
  <si>
    <t>La Oxigena Paraguaya s.a.</t>
  </si>
  <si>
    <t>Avispon</t>
  </si>
  <si>
    <t>Prodpar</t>
  </si>
  <si>
    <t>Piroy S.A.  - Winner S.R.L.</t>
  </si>
  <si>
    <t>Telecel S.A.</t>
  </si>
  <si>
    <t>Adquisicion de aros - Ad referendum</t>
  </si>
  <si>
    <t>https://www.contrataciones.gov.py/licitaciones/adjudicacion/388864-adquisicion-aros-ad-referendum-1/resumen-adjudicacion.html</t>
  </si>
  <si>
    <t>Adquisicion de etiquetas de seguridad</t>
  </si>
  <si>
    <t>https://www.contrataciones.gov.py/licitaciones/adjudicacion/390213-adquisicion-etiquetas-seguridad-1/resumen-adjudicacion.html</t>
  </si>
  <si>
    <t>Adquisicion de gases especiales para el INTN (Plurianual)</t>
  </si>
  <si>
    <t>En proceso de evaluacion de Oferta</t>
  </si>
  <si>
    <t xml:space="preserve">https://www.contrataciones.gov.py/licitaciones/convocatoria/390180-adquisicion-gases-especiales-intn-1.html </t>
  </si>
  <si>
    <t>Servicio de Vigilancia - Plurianual</t>
  </si>
  <si>
    <t>https://www.contrataciones.gov.py/licitaciones/adjudicacion/376242-servicio-vigilancia-ad-referendum-plurianual-1/resumen-adjudicacion.html</t>
  </si>
  <si>
    <t>Servicio de Limpieza - Plurianual</t>
  </si>
  <si>
    <t>https://www.contrataciones.gov.py/licitaciones/adjudicacion/376461-servicio-limpieza-plurianual-1/resumen-adjudicacion.html</t>
  </si>
  <si>
    <t>Adquisicion de precintos de seguridad - Ad Referendum</t>
  </si>
  <si>
    <t>https://www.contrataciones.gov.py/licitaciones/adjudicacion/384178-adquisicion-precintos-seguridad-ad-referendum-1/resumen-adjudicacion.html</t>
  </si>
  <si>
    <t>Mantenimiento de Sistema Informatico y Virtualizacion</t>
  </si>
  <si>
    <t xml:space="preserve">https://www.contrataciones.gov.py/licitaciones/adjudicacion/387673-mantenimiento-sistema-informatico-virtualizacion-1/resumen-adjudicacion.html </t>
  </si>
  <si>
    <t> Asegurar  los servicios de análisis y ensayos, brindando servicios con excelencia, lo cual permitirá mayor ingreso a la Institución.</t>
  </si>
  <si>
    <t xml:space="preserve">https://www.contrataciones.gov.py/licitaciones/adjudicacion/387520-servicio-mantenimiento-equipos-oiat-1/resumen-adjudicacion.html </t>
  </si>
  <si>
    <t>TOTAL GENERAL</t>
  </si>
  <si>
    <t xml:space="preserve">https://www.intn.gov.py/index.php/transparencia </t>
  </si>
  <si>
    <t>ID 387520 Mantenimiento de Equipos OIAT, Llamado en proceso de Migracion al presente Ejercicio Fiscal.</t>
  </si>
  <si>
    <t>Cesar Riveros</t>
  </si>
  <si>
    <r>
      <rPr>
        <b/>
        <sz val="12"/>
        <color theme="1"/>
        <rFont val="Calibri"/>
        <family val="2"/>
        <scheme val="minor"/>
      </rPr>
      <t>Resolucion INTN 081/2021. Con el respectivo Anexo.</t>
    </r>
    <r>
      <rPr>
        <b/>
        <sz val="8"/>
        <color theme="1"/>
        <rFont val="Calibri"/>
        <family val="2"/>
        <scheme val="minor"/>
      </rPr>
      <t xml:space="preserve">                                                                                                                                                                                                                                                                                       </t>
    </r>
    <r>
      <rPr>
        <b/>
        <sz val="8"/>
        <color rgb="FFFF0000"/>
        <rFont val="Calibri"/>
        <family val="2"/>
        <scheme val="minor"/>
      </rPr>
      <t xml:space="preserve"> </t>
    </r>
    <r>
      <rPr>
        <b/>
        <sz val="8"/>
        <rFont val="Calibri"/>
        <family val="2"/>
        <scheme val="minor"/>
      </rPr>
      <t xml:space="preserve">http://nube.intn.gov.py/cloud/index.php/s/Q70udCgtfUM8PlW?path=%2F2020%2F5.%20MAYO#pdfviewer           </t>
    </r>
    <r>
      <rPr>
        <b/>
        <sz val="8"/>
        <color rgb="FFFF0000"/>
        <rFont val="Calibri"/>
        <family val="2"/>
        <scheme val="minor"/>
      </rPr>
      <t xml:space="preserve">                                                                                                                                       </t>
    </r>
  </si>
  <si>
    <t>Enero</t>
  </si>
  <si>
    <t>https://www.sfp.gov.py/sfp/archivos/documentos/Informe_Enero_2021_pgscwadu.pdf</t>
  </si>
  <si>
    <t>https://app.powerbi.com/view?r=eyJrIjoiMmJlYjg1YzgtMmQ3Mi00YzVkLWJkOTQtOTE3ZTZkNzVhYTAzIiwidCI6Ijk2ZDUwYjY5LTE5MGQtNDkxYy1hM2U1LWExYWRlYmMxYTg3NSJ9&amp;pageName=ReportSection267a9df01e64c25cadf6</t>
  </si>
  <si>
    <t>4.3 Nivel de Cumplimiento de Respuestas a Consultas Ciudadanas - Transparencia Pasiva Ley N° 5282/14</t>
  </si>
  <si>
    <t>como puede ser que nadie realice una investigación por hechos de corrupción, teniendo una denuncia formal por un funcionario que fue filmado pidiendo dinero, por realizar su trabajo, que es la de precintar camiones transportadoras de combustible, este funcionario fue traído al intn y sigue trabajando con camiones cisternas, como la auditoria interna ni la unidad de transparencia no ha iniciado una investigación. parece que la política del intn es apañar los hechos de corrupción, y a los funcionarios que se esfuerzan por trabajar honestamente son perseguidos</t>
  </si>
  <si>
    <t>Desestimada en Institucion</t>
  </si>
  <si>
    <t>https://ssps.senac.gov.py/ssps/faces/secure/casos/visualizarDenuncia.xhtml?idCaso=11058</t>
  </si>
  <si>
    <t>Facebock INTN</t>
  </si>
  <si>
    <t xml:space="preserve">Red social - cuenta institucional                                                                                                                   Medio utilizado para interactuar con los clientes y ciudadania, utilizado como soporte para producir, compartir contenidos (imágenes, texto, vídeo), enviar y recibir mensajes,  realizar anuncios etc. </t>
  </si>
  <si>
    <t>DCOM/DTIC</t>
  </si>
  <si>
    <t>Instagram INTN</t>
  </si>
  <si>
    <t>Red social - cuenta institucional                                                                                                                   Medio utilizado para interactuar con los clientes y ciudadania, utilizado como soporte para compartir fotografias, videos con los usuarios y como herramienta para la visibilidad de las actividades institucionales</t>
  </si>
  <si>
    <t>Google INTN Apartado de negocios</t>
  </si>
  <si>
    <t xml:space="preserve">Red social - cuenta isntitucional                                                                                                                                                                                                                                                                                                                             El Perfil de negocio, es una herramienta que permite conectarse fácilmente con los clientes, en la búsqueda de Google y Maps, permite la publicacion de fotos en el perfil para mostrar aspectos de la institucion relevantes.                                   Permite a los clientes y ciudadnia conectarse mediante llamadas, opiniones o mensajes                        </t>
  </si>
  <si>
    <t>5.2. Aportes y Mejoras resultantes de la Participación Ciudadana</t>
  </si>
  <si>
    <t>Propuesta de Mejora</t>
  </si>
  <si>
    <t>Canal Utilizado</t>
  </si>
  <si>
    <t>Acción o Medida tomada por OEE</t>
  </si>
  <si>
    <t>Observaciones</t>
  </si>
  <si>
    <t xml:space="preserve">Mayor acatamiento   del uso del tapabocas </t>
  </si>
  <si>
    <t>Una reunion realizada por el DCOM, para el analisis del comentario, situacion y fijacion de acciones correctivas</t>
  </si>
  <si>
    <t>Realizado por el Departamento de Comunciacion (DCOM)</t>
  </si>
  <si>
    <t>Comunicación a las areas del institucion vinculadas al comentario realizado por el  cliente . Trabajo conjunto con estas para la implementacion de acciones correctivas</t>
  </si>
  <si>
    <t xml:space="preserve">Realizado por el Departamento de Atencion al Cliente (ATC), coordinado por el DCOM </t>
  </si>
  <si>
    <t xml:space="preserve">Realizado por la  Direccion de Gestion del Talento Humano, actividad coordinada en forma conjunta con el DCOM </t>
  </si>
  <si>
    <t>Campaña de concientizacionsobre uso de tapabocas y cuidados sanitarios de cumplimento obligatorio porel COVID</t>
  </si>
  <si>
    <t>Charla  sobre Uso correcto del Tapabocas, realizada por profesionales del Instituto de Prevision Social (IPS)</t>
  </si>
  <si>
    <t>Realizado por la  Direccion de Gestion del Talento Humano, actividad coordinada en forma conjunta con el DCOM y el Departamento de Informatica (DINF)</t>
  </si>
  <si>
    <t>Reclamo ciudadno sobre verificacion de Esatcion de servicio</t>
  </si>
  <si>
    <t>Respuesta al ciudadano, con formacion y datos de contacto de la Unidad de Transparencia y responsabled e la Unidad</t>
  </si>
  <si>
    <t>Realizado por el DCOM</t>
  </si>
  <si>
    <t>Remision del reclamo ciudadno al responsable dela Unidad de Transparencia para su tratamiento</t>
  </si>
  <si>
    <t>Febrero</t>
  </si>
  <si>
    <t>Marzo</t>
  </si>
  <si>
    <t>SI</t>
  </si>
  <si>
    <t>Enlace S.F.P.</t>
  </si>
  <si>
    <t>https://informacionpublica.paraguay.gov.py/portal/#!/estadisticas/burbujas</t>
  </si>
  <si>
    <t>http://nube.intn.gov.py/cloud/index.php/s/c2qWZ6jYfK2NKMA?path=%2FAnexos.%20Rendicion%20de%20Cuentas%20INTN.%20Primer%20Trimestre%202021</t>
  </si>
  <si>
    <t>http://nube.intn.gov.py/cloud/index.php/s/c2qWZ6jYfK2NKMA?path=%2FAnexos.%20Rendicion%20de%20Cuentas%20INTN.%20Primer%20Trimestre%202022</t>
  </si>
  <si>
    <t>http://nube.intn.gov.py/cloud/index.php/s/c2qWZ6jYfK2NKMA?path=%2FAnexos.%20Rendicion%20de%20Cuentas%20INTN.%20Primer%20Trimestre%202023</t>
  </si>
  <si>
    <t>http://nube.intn.gov.py/cloud/index.php/s/c2qWZ6jYfK2NKMA?path=%2FAnexos.%20Rendicion%20de%20Cuentas%20INTN.%20Primer%20Trimestre%202024</t>
  </si>
  <si>
    <t>http://nube.intn.gov.py/cloud/index.php/s/c2qWZ6jYfK2NKMA?path=%2FAnexos.%20Rendicion%20de%20Cuentas%20INTN.%20Primer%20Trimestre%202025</t>
  </si>
  <si>
    <t>http://nube.intn.gov.py/cloud/index.php/s/c2qWZ6jYfK2NKMA?path=%2FAnexos.%20Rendicion%20de%20Cuentas%20INTN.%20Primer%20Trimestre%202026</t>
  </si>
  <si>
    <t>Director de Gestion Ambiental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</si>
</sst>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 _€_-;\-* #,##0\ _€_-;_-* &quot;-&quot;\ _€_-;_-@_-"/>
    <numFmt numFmtId="164" formatCode="_ [$₲-3C0A]\ * #,##0_ ;_ [$₲-3C0A]\ * \-#,##0_ ;_ [$₲-3C0A]\ * &quot;-&quot;??_ ;_ @_ "/>
    <numFmt numFmtId="165" formatCode="0.0%"/>
  </numFmts>
  <fonts count="42">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8"/>
      <color theme="1"/>
      <name val="Calibri"/>
      <family val="2"/>
      <scheme val="minor"/>
    </font>
    <font>
      <b/>
      <sz val="11"/>
      <color theme="1"/>
      <name val="Calibri"/>
      <family val="2"/>
      <scheme val="minor"/>
    </font>
    <font>
      <b/>
      <sz val="12"/>
      <color theme="1"/>
      <name val="Calibri"/>
      <family val="2"/>
      <scheme val="minor"/>
    </font>
    <font>
      <u/>
      <sz val="11"/>
      <color theme="1"/>
      <name val="Calibri"/>
      <family val="2"/>
      <scheme val="minor"/>
    </font>
    <font>
      <b/>
      <sz val="11"/>
      <name val="Calibri"/>
      <family val="2"/>
      <scheme val="minor"/>
    </font>
    <font>
      <sz val="11"/>
      <name val="Calibri"/>
      <family val="2"/>
      <scheme val="minor"/>
    </font>
    <font>
      <u/>
      <sz val="11"/>
      <color theme="10"/>
      <name val="Calibri"/>
      <charset val="134"/>
      <scheme val="minor"/>
    </font>
    <font>
      <sz val="11"/>
      <color theme="1"/>
      <name val="Calibri"/>
      <charset val="134"/>
      <scheme val="minor"/>
    </font>
    <font>
      <sz val="8"/>
      <color theme="1"/>
      <name val="Calibri"/>
      <family val="2"/>
      <scheme val="minor"/>
    </font>
    <font>
      <u/>
      <sz val="11"/>
      <color theme="10"/>
      <name val="Calibri"/>
      <family val="2"/>
      <scheme val="minor"/>
    </font>
    <font>
      <sz val="12"/>
      <color theme="1"/>
      <name val="Calibri"/>
      <family val="2"/>
      <scheme val="minor"/>
    </font>
    <font>
      <sz val="8"/>
      <name val="Calibri"/>
      <family val="2"/>
      <scheme val="minor"/>
    </font>
    <font>
      <b/>
      <sz val="8"/>
      <name val="Calibri"/>
      <family val="2"/>
      <scheme val="minor"/>
    </font>
    <font>
      <sz val="11"/>
      <color rgb="FF000000"/>
      <name val="Calibri"/>
      <family val="2"/>
      <scheme val="minor"/>
    </font>
    <font>
      <b/>
      <u/>
      <sz val="14"/>
      <color theme="1"/>
      <name val="Calibri"/>
      <family val="2"/>
      <scheme val="minor"/>
    </font>
    <font>
      <b/>
      <u/>
      <sz val="11"/>
      <color theme="1"/>
      <name val="Calibri"/>
      <family val="2"/>
      <scheme val="minor"/>
    </font>
    <font>
      <b/>
      <sz val="10"/>
      <color theme="1"/>
      <name val="Calibri"/>
      <family val="2"/>
      <scheme val="minor"/>
    </font>
    <font>
      <u/>
      <sz val="8"/>
      <color theme="10"/>
      <name val="Calibri"/>
      <family val="2"/>
      <scheme val="minor"/>
    </font>
    <font>
      <sz val="11"/>
      <color theme="4" tint="-0.249977111117893"/>
      <name val="Calibri"/>
      <family val="2"/>
      <scheme val="minor"/>
    </font>
    <font>
      <sz val="10"/>
      <color rgb="FF000000"/>
      <name val="Times New Roman"/>
      <family val="1"/>
    </font>
    <font>
      <b/>
      <sz val="6"/>
      <color rgb="FF000000"/>
      <name val="Arial"/>
      <family val="2"/>
    </font>
    <font>
      <b/>
      <sz val="6"/>
      <name val="Arial"/>
      <family val="2"/>
    </font>
    <font>
      <sz val="6"/>
      <name val="Arial"/>
      <family val="2"/>
    </font>
    <font>
      <b/>
      <sz val="11"/>
      <color rgb="FF000000"/>
      <name val="Calibri"/>
      <family val="2"/>
    </font>
    <font>
      <sz val="6"/>
      <color rgb="FF000000"/>
      <name val="Arial"/>
      <family val="2"/>
    </font>
    <font>
      <b/>
      <sz val="8"/>
      <color rgb="FFFF0000"/>
      <name val="Calibri"/>
      <family val="2"/>
      <scheme val="minor"/>
    </font>
    <font>
      <sz val="10"/>
      <color theme="1"/>
      <name val="Arial"/>
      <family val="2"/>
    </font>
    <font>
      <u/>
      <sz val="11"/>
      <color indexed="30"/>
      <name val="Calibri"/>
      <family val="2"/>
    </font>
    <font>
      <sz val="11"/>
      <color indexed="8"/>
      <name val="Calibri"/>
      <family val="2"/>
    </font>
    <font>
      <sz val="11"/>
      <color rgb="FF00161E"/>
      <name val="Arial"/>
      <family val="2"/>
    </font>
    <font>
      <u/>
      <sz val="11"/>
      <color theme="1"/>
      <name val="Calibri"/>
      <family val="2"/>
    </font>
    <font>
      <sz val="10"/>
      <color rgb="FF333333"/>
      <name val="Arial"/>
      <family val="2"/>
    </font>
    <font>
      <sz val="9"/>
      <color theme="1"/>
      <name val="Calibri"/>
      <family val="2"/>
      <scheme val="minor"/>
    </font>
    <font>
      <b/>
      <u/>
      <sz val="11"/>
      <color theme="1"/>
      <name val="Calibri"/>
      <family val="2"/>
    </font>
    <font>
      <b/>
      <sz val="11"/>
      <color theme="1"/>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7">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auto="1"/>
      </left>
      <right style="thin">
        <color auto="1"/>
      </right>
      <top style="thin">
        <color rgb="FF000000"/>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2">
    <xf numFmtId="0" fontId="0" fillId="0" borderId="0">
      <alignment vertical="center"/>
    </xf>
    <xf numFmtId="0" fontId="13" fillId="0" borderId="0" applyNumberFormat="0" applyFill="0" applyBorder="0" applyAlignment="0" applyProtection="0">
      <alignment vertical="center"/>
    </xf>
    <xf numFmtId="41" fontId="14" fillId="0" borderId="0" applyFont="0" applyFill="0" applyBorder="0" applyAlignment="0" applyProtection="0"/>
    <xf numFmtId="0" fontId="5" fillId="0" borderId="0"/>
    <xf numFmtId="0" fontId="16" fillId="0" borderId="0" applyNumberFormat="0" applyFill="0" applyBorder="0" applyAlignment="0" applyProtection="0"/>
    <xf numFmtId="0" fontId="4" fillId="0" borderId="0">
      <alignment vertical="center"/>
    </xf>
    <xf numFmtId="0" fontId="26" fillId="0" borderId="0"/>
    <xf numFmtId="0" fontId="4" fillId="0" borderId="0">
      <alignment vertical="center"/>
    </xf>
    <xf numFmtId="9" fontId="4" fillId="0" borderId="0" applyFont="0" applyFill="0" applyBorder="0" applyAlignment="0" applyProtection="0"/>
    <xf numFmtId="9" fontId="14" fillId="0" borderId="0" applyFont="0" applyFill="0" applyBorder="0" applyAlignment="0" applyProtection="0"/>
    <xf numFmtId="0" fontId="3" fillId="0" borderId="0">
      <alignment vertical="center"/>
    </xf>
    <xf numFmtId="9" fontId="3" fillId="0" borderId="0" applyFont="0" applyFill="0" applyBorder="0" applyAlignment="0" applyProtection="0"/>
  </cellStyleXfs>
  <cellXfs count="181">
    <xf numFmtId="0" fontId="0" fillId="0" borderId="0" xfId="0">
      <alignment vertical="center"/>
    </xf>
    <xf numFmtId="0" fontId="8" fillId="0" borderId="0" xfId="0" applyFont="1">
      <alignment vertical="center"/>
    </xf>
    <xf numFmtId="0" fontId="8" fillId="0" borderId="1" xfId="0" applyFont="1" applyBorder="1">
      <alignment vertical="center"/>
    </xf>
    <xf numFmtId="0" fontId="10" fillId="0" borderId="0" xfId="0" applyFont="1">
      <alignment vertical="center"/>
    </xf>
    <xf numFmtId="0" fontId="11"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2" fillId="0" borderId="1" xfId="0" applyFont="1" applyFill="1" applyBorder="1">
      <alignment vertical="center"/>
    </xf>
    <xf numFmtId="0" fontId="12" fillId="0" borderId="1" xfId="0" applyFont="1" applyFill="1" applyBorder="1" applyAlignment="1">
      <alignment horizontal="center" vertical="center"/>
    </xf>
    <xf numFmtId="0" fontId="17" fillId="0" borderId="0" xfId="3" applyFont="1" applyBorder="1" applyAlignment="1">
      <alignment wrapText="1"/>
    </xf>
    <xf numFmtId="0" fontId="12" fillId="0" borderId="0" xfId="0" applyFont="1" applyFill="1" applyBorder="1" applyAlignment="1">
      <alignment horizontal="center" vertical="center"/>
    </xf>
    <xf numFmtId="0" fontId="18"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8" fillId="0" borderId="1" xfId="0" applyFont="1" applyFill="1" applyBorder="1">
      <alignment vertical="center"/>
    </xf>
    <xf numFmtId="0" fontId="15" fillId="0" borderId="1" xfId="0" applyFont="1" applyFill="1" applyBorder="1" applyAlignment="1">
      <alignment vertical="center" wrapText="1"/>
    </xf>
    <xf numFmtId="0" fontId="18" fillId="0"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4" fillId="0" borderId="0" xfId="0" applyFont="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2" fillId="0" borderId="0" xfId="0" applyFont="1">
      <alignment vertical="center"/>
    </xf>
    <xf numFmtId="0" fontId="8" fillId="0" borderId="1" xfId="0" applyFont="1" applyBorder="1" applyAlignment="1">
      <alignment horizontal="justify" vertical="top" wrapText="1"/>
    </xf>
    <xf numFmtId="0" fontId="4" fillId="0" borderId="1" xfId="0" applyFont="1" applyBorder="1" applyAlignment="1">
      <alignment horizontal="justify" vertical="top" wrapText="1"/>
    </xf>
    <xf numFmtId="0" fontId="4" fillId="0" borderId="1" xfId="0" applyFont="1" applyBorder="1">
      <alignment vertical="center"/>
    </xf>
    <xf numFmtId="0" fontId="4" fillId="0" borderId="1" xfId="0" applyFont="1" applyBorder="1" applyAlignment="1">
      <alignment horizontal="left" vertical="center" wrapText="1"/>
    </xf>
    <xf numFmtId="0" fontId="23" fillId="0" borderId="0" xfId="0" applyFont="1" applyAlignment="1">
      <alignment horizontal="left" vertical="center"/>
    </xf>
    <xf numFmtId="0" fontId="20" fillId="0" borderId="1" xfId="0" applyFont="1" applyBorder="1">
      <alignment vertical="center"/>
    </xf>
    <xf numFmtId="0" fontId="20" fillId="0" borderId="1" xfId="0" applyFont="1" applyBorder="1" applyAlignment="1">
      <alignment horizontal="center" vertical="center" wrapText="1"/>
    </xf>
    <xf numFmtId="0" fontId="17" fillId="0" borderId="0" xfId="3" applyFont="1" applyBorder="1" applyAlignment="1">
      <alignment horizontal="left"/>
    </xf>
    <xf numFmtId="3" fontId="17" fillId="0" borderId="0" xfId="3" applyNumberFormat="1" applyFont="1" applyBorder="1" applyAlignment="1">
      <alignment horizontal="left"/>
    </xf>
    <xf numFmtId="0" fontId="4" fillId="0" borderId="0" xfId="3" applyFont="1" applyBorder="1" applyAlignment="1">
      <alignment wrapText="1"/>
    </xf>
    <xf numFmtId="0" fontId="4" fillId="0" borderId="0" xfId="3" applyFont="1" applyBorder="1"/>
    <xf numFmtId="0" fontId="16" fillId="0" borderId="0" xfId="4" applyFont="1" applyBorder="1" applyAlignment="1">
      <alignment wrapText="1"/>
    </xf>
    <xf numFmtId="0" fontId="24" fillId="0" borderId="0" xfId="4" applyFont="1" applyBorder="1" applyAlignment="1">
      <alignment horizontal="left" vertical="center" wrapText="1"/>
    </xf>
    <xf numFmtId="0" fontId="12" fillId="0" borderId="1" xfId="0" applyFont="1" applyBorder="1" applyAlignment="1">
      <alignment horizontal="center" vertical="center" wrapText="1"/>
    </xf>
    <xf numFmtId="0" fontId="25" fillId="0" borderId="0" xfId="0" applyFont="1">
      <alignment vertical="center"/>
    </xf>
    <xf numFmtId="0" fontId="4" fillId="0" borderId="0" xfId="0" applyFont="1" applyBorder="1">
      <alignment vertical="center"/>
    </xf>
    <xf numFmtId="0" fontId="11" fillId="2"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4" fillId="0" borderId="0" xfId="0" applyFont="1" applyFill="1" applyAlignment="1">
      <alignment vertical="center" wrapText="1"/>
    </xf>
    <xf numFmtId="0" fontId="18"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8" fillId="0" borderId="6" xfId="0" applyFont="1" applyFill="1" applyBorder="1" applyAlignment="1">
      <alignment horizontal="center" vertical="center" wrapText="1"/>
    </xf>
    <xf numFmtId="0" fontId="18" fillId="0" borderId="6" xfId="0" applyFont="1" applyFill="1" applyBorder="1" applyAlignment="1">
      <alignment horizontal="center" vertical="center"/>
    </xf>
    <xf numFmtId="0" fontId="4" fillId="0" borderId="0" xfId="0" applyFont="1" applyFill="1" applyBorder="1" applyAlignment="1">
      <alignment vertical="center" wrapText="1"/>
    </xf>
    <xf numFmtId="0" fontId="30" fillId="0" borderId="1" xfId="6" applyFont="1" applyBorder="1" applyAlignment="1">
      <alignment vertical="center"/>
    </xf>
    <xf numFmtId="0" fontId="30" fillId="0" borderId="1" xfId="6" applyFont="1" applyBorder="1" applyAlignment="1">
      <alignment horizontal="center" vertical="center"/>
    </xf>
    <xf numFmtId="0" fontId="30" fillId="0" borderId="1" xfId="6" applyFont="1" applyBorder="1" applyAlignment="1">
      <alignment horizontal="center" vertical="center" wrapText="1"/>
    </xf>
    <xf numFmtId="0" fontId="3" fillId="0" borderId="0" xfId="0" applyFont="1">
      <alignment vertical="center"/>
    </xf>
    <xf numFmtId="0" fontId="0" fillId="0" borderId="1" xfId="0" applyFill="1" applyBorder="1">
      <alignment vertical="center"/>
    </xf>
    <xf numFmtId="0" fontId="3" fillId="0" borderId="1" xfId="0" applyFont="1" applyFill="1" applyBorder="1" applyAlignment="1">
      <alignment vertical="center" wrapText="1"/>
    </xf>
    <xf numFmtId="0" fontId="0" fillId="0" borderId="1" xfId="0" applyFill="1" applyBorder="1" applyAlignment="1">
      <alignment vertical="center" wrapText="1"/>
    </xf>
    <xf numFmtId="41" fontId="0" fillId="0" borderId="1" xfId="2" applyFont="1" applyFill="1" applyBorder="1" applyAlignment="1">
      <alignment vertical="center"/>
    </xf>
    <xf numFmtId="9" fontId="0" fillId="0" borderId="1" xfId="9" applyFont="1" applyFill="1" applyBorder="1" applyAlignment="1">
      <alignment horizontal="center" vertical="center"/>
    </xf>
    <xf numFmtId="0" fontId="0" fillId="0" borderId="0" xfId="0" applyFill="1">
      <alignment vertical="center"/>
    </xf>
    <xf numFmtId="0" fontId="3" fillId="0" borderId="1" xfId="0" applyFont="1" applyFill="1" applyBorder="1">
      <alignment vertical="center"/>
    </xf>
    <xf numFmtId="41" fontId="3" fillId="0" borderId="1" xfId="2" applyFont="1" applyFill="1" applyBorder="1" applyAlignment="1">
      <alignment horizontal="center" vertical="center" wrapText="1"/>
    </xf>
    <xf numFmtId="0" fontId="3" fillId="0" borderId="1" xfId="0" applyFont="1" applyFill="1" applyBorder="1" applyAlignment="1">
      <alignment horizontal="center" vertical="center" wrapText="1"/>
    </xf>
    <xf numFmtId="41" fontId="3" fillId="0" borderId="1" xfId="2" applyFont="1" applyFill="1" applyBorder="1" applyAlignment="1">
      <alignment vertical="center" wrapText="1"/>
    </xf>
    <xf numFmtId="0" fontId="8" fillId="0" borderId="0" xfId="10" applyFont="1" applyAlignment="1">
      <alignment horizontal="center" vertical="center"/>
    </xf>
    <xf numFmtId="0" fontId="3" fillId="0" borderId="0" xfId="10">
      <alignment vertical="center"/>
    </xf>
    <xf numFmtId="164" fontId="3" fillId="0" borderId="0" xfId="10" applyNumberFormat="1">
      <alignment vertical="center"/>
    </xf>
    <xf numFmtId="3" fontId="3" fillId="0" borderId="0" xfId="10" applyNumberFormat="1">
      <alignment vertical="center"/>
    </xf>
    <xf numFmtId="165" fontId="0" fillId="0" borderId="0" xfId="11" applyNumberFormat="1" applyFont="1" applyAlignment="1">
      <alignment vertical="center"/>
    </xf>
    <xf numFmtId="3" fontId="3" fillId="3" borderId="1" xfId="0" applyNumberFormat="1" applyFont="1" applyFill="1" applyBorder="1">
      <alignment vertical="center"/>
    </xf>
    <xf numFmtId="0" fontId="3" fillId="3" borderId="1" xfId="0" applyFont="1" applyFill="1" applyBorder="1">
      <alignment vertical="center"/>
    </xf>
    <xf numFmtId="3" fontId="0" fillId="0" borderId="1" xfId="0" applyNumberFormat="1" applyBorder="1">
      <alignment vertical="center"/>
    </xf>
    <xf numFmtId="0" fontId="3" fillId="0" borderId="1" xfId="0" applyFont="1" applyBorder="1">
      <alignment vertical="center"/>
    </xf>
    <xf numFmtId="0" fontId="3" fillId="3" borderId="1" xfId="0" applyFont="1" applyFill="1" applyBorder="1" applyAlignment="1">
      <alignment horizontal="center" vertical="center"/>
    </xf>
    <xf numFmtId="0" fontId="0" fillId="0" borderId="1" xfId="0" applyBorder="1">
      <alignment vertical="center"/>
    </xf>
    <xf numFmtId="0" fontId="13" fillId="3" borderId="1" xfId="1" applyFill="1" applyBorder="1" applyAlignment="1">
      <alignment vertical="center" wrapText="1"/>
    </xf>
    <xf numFmtId="0" fontId="3" fillId="3" borderId="1" xfId="0" applyFont="1" applyFill="1" applyBorder="1" applyAlignment="1">
      <alignment vertical="center" wrapText="1"/>
    </xf>
    <xf numFmtId="0" fontId="13" fillId="0" borderId="1" xfId="1" applyBorder="1" applyAlignment="1">
      <alignment vertical="center" wrapText="1"/>
    </xf>
    <xf numFmtId="3" fontId="36" fillId="0" borderId="1" xfId="0" applyNumberFormat="1" applyFont="1" applyBorder="1" applyAlignment="1">
      <alignment horizontal="center" vertical="center"/>
    </xf>
    <xf numFmtId="0" fontId="20" fillId="3" borderId="12" xfId="0" applyFont="1" applyFill="1" applyBorder="1" applyAlignment="1">
      <alignment vertical="center" wrapText="1"/>
    </xf>
    <xf numFmtId="0" fontId="6" fillId="3" borderId="1" xfId="0" applyFont="1" applyFill="1" applyBorder="1" applyAlignment="1">
      <alignment horizontal="center" vertical="center" wrapText="1"/>
    </xf>
    <xf numFmtId="0" fontId="16" fillId="3" borderId="1" xfId="1" applyFont="1" applyFill="1" applyBorder="1" applyAlignment="1">
      <alignment horizontal="center" vertical="center" wrapText="1"/>
    </xf>
    <xf numFmtId="1" fontId="27" fillId="0" borderId="1" xfId="0" applyNumberFormat="1" applyFont="1" applyBorder="1" applyAlignment="1">
      <alignment horizontal="left" vertical="top" shrinkToFit="1"/>
    </xf>
    <xf numFmtId="0" fontId="0" fillId="0" borderId="1" xfId="0" applyBorder="1" applyAlignment="1">
      <alignment horizontal="left" vertical="top"/>
    </xf>
    <xf numFmtId="0" fontId="28" fillId="0" borderId="1" xfId="0" applyFont="1" applyBorder="1" applyAlignment="1">
      <alignment horizontal="left" vertical="top" wrapText="1" indent="1"/>
    </xf>
    <xf numFmtId="3" fontId="27" fillId="0" borderId="1" xfId="0" applyNumberFormat="1" applyFont="1" applyBorder="1" applyAlignment="1">
      <alignment vertical="top" shrinkToFit="1"/>
    </xf>
    <xf numFmtId="0" fontId="0" fillId="0" borderId="0" xfId="0" applyAlignment="1">
      <alignment horizontal="left" vertical="top"/>
    </xf>
    <xf numFmtId="3" fontId="27" fillId="0" borderId="0" xfId="0" applyNumberFormat="1" applyFont="1" applyAlignment="1">
      <alignment horizontal="left" vertical="top" indent="1" shrinkToFit="1"/>
    </xf>
    <xf numFmtId="3" fontId="27" fillId="0" borderId="0" xfId="0" applyNumberFormat="1" applyFont="1" applyAlignment="1">
      <alignment horizontal="left" vertical="top" indent="2" shrinkToFit="1"/>
    </xf>
    <xf numFmtId="0" fontId="26" fillId="0" borderId="1" xfId="0" applyFont="1" applyBorder="1" applyAlignment="1">
      <alignment horizontal="left" vertical="top"/>
    </xf>
    <xf numFmtId="1" fontId="31" fillId="0" borderId="1" xfId="0" applyNumberFormat="1" applyFont="1" applyBorder="1" applyAlignment="1">
      <alignment horizontal="left" vertical="top" shrinkToFit="1"/>
    </xf>
    <xf numFmtId="0" fontId="29" fillId="0" borderId="1" xfId="0" applyFont="1" applyBorder="1" applyAlignment="1">
      <alignment horizontal="left" vertical="top" wrapText="1" indent="1"/>
    </xf>
    <xf numFmtId="3" fontId="31" fillId="0" borderId="1" xfId="0" applyNumberFormat="1" applyFont="1" applyBorder="1" applyAlignment="1">
      <alignment vertical="top" shrinkToFit="1"/>
    </xf>
    <xf numFmtId="0" fontId="26" fillId="0" borderId="0" xfId="0" applyFont="1" applyAlignment="1">
      <alignment horizontal="left" vertical="top"/>
    </xf>
    <xf numFmtId="3" fontId="31" fillId="0" borderId="0" xfId="0" applyNumberFormat="1" applyFont="1" applyAlignment="1">
      <alignment horizontal="left" vertical="top" indent="1" shrinkToFit="1"/>
    </xf>
    <xf numFmtId="3" fontId="31" fillId="0" borderId="0" xfId="0" applyNumberFormat="1" applyFont="1" applyAlignment="1">
      <alignment horizontal="left" vertical="top" indent="2" shrinkToFit="1"/>
    </xf>
    <xf numFmtId="1" fontId="31" fillId="0" borderId="0" xfId="0" applyNumberFormat="1" applyFont="1" applyAlignment="1">
      <alignment horizontal="right" vertical="top" indent="1" shrinkToFit="1"/>
    </xf>
    <xf numFmtId="3" fontId="31" fillId="0" borderId="0" xfId="0" applyNumberFormat="1" applyFont="1" applyAlignment="1">
      <alignment horizontal="left" vertical="top" indent="4" shrinkToFit="1"/>
    </xf>
    <xf numFmtId="3" fontId="31" fillId="0" borderId="0" xfId="0" applyNumberFormat="1" applyFont="1" applyAlignment="1">
      <alignment horizontal="left" vertical="top" indent="3" shrinkToFit="1"/>
    </xf>
    <xf numFmtId="3" fontId="31" fillId="0" borderId="0" xfId="0" applyNumberFormat="1" applyFont="1" applyAlignment="1">
      <alignment horizontal="right" vertical="top" indent="1" shrinkToFit="1"/>
    </xf>
    <xf numFmtId="1" fontId="27" fillId="0" borderId="1" xfId="0" applyNumberFormat="1" applyFont="1" applyBorder="1" applyAlignment="1">
      <alignment vertical="top" shrinkToFit="1"/>
    </xf>
    <xf numFmtId="1" fontId="31" fillId="0" borderId="0" xfId="0" applyNumberFormat="1" applyFont="1" applyAlignment="1">
      <alignment horizontal="right" vertical="top" indent="3" shrinkToFit="1"/>
    </xf>
    <xf numFmtId="1" fontId="31" fillId="0" borderId="1" xfId="0" applyNumberFormat="1" applyFont="1" applyBorder="1" applyAlignment="1">
      <alignment vertical="top" shrinkToFit="1"/>
    </xf>
    <xf numFmtId="0" fontId="29" fillId="0" borderId="1" xfId="0" applyFont="1" applyBorder="1" applyAlignment="1">
      <alignment horizontal="left" vertical="top" wrapText="1" indent="2"/>
    </xf>
    <xf numFmtId="1" fontId="27" fillId="0" borderId="0" xfId="0" applyNumberFormat="1" applyFont="1" applyAlignment="1">
      <alignment horizontal="right" vertical="top" shrinkToFit="1"/>
    </xf>
    <xf numFmtId="0" fontId="0" fillId="0" borderId="0" xfId="0" applyAlignment="1">
      <alignment horizontal="left" wrapText="1"/>
    </xf>
    <xf numFmtId="0" fontId="28" fillId="0" borderId="0" xfId="0" applyFont="1" applyAlignment="1">
      <alignment horizontal="left" vertical="top" wrapText="1" indent="12"/>
    </xf>
    <xf numFmtId="3" fontId="27" fillId="0" borderId="0" xfId="0" applyNumberFormat="1" applyFont="1" applyAlignment="1">
      <alignment horizontal="right" vertical="top" indent="2" shrinkToFit="1"/>
    </xf>
    <xf numFmtId="3" fontId="27" fillId="0" borderId="0" xfId="0" applyNumberFormat="1" applyFont="1" applyAlignment="1">
      <alignment horizontal="right" vertical="top" shrinkToFit="1"/>
    </xf>
    <xf numFmtId="0" fontId="2" fillId="0" borderId="1" xfId="0" applyFont="1" applyBorder="1" applyAlignment="1">
      <alignment horizontal="justify" vertical="top"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6" fillId="0" borderId="0" xfId="0" applyFont="1" applyBorder="1" applyAlignment="1">
      <alignment horizontal="center" vertical="center" wrapText="1"/>
    </xf>
    <xf numFmtId="10" fontId="6" fillId="0" borderId="0" xfId="0" applyNumberFormat="1" applyFont="1" applyBorder="1" applyAlignment="1">
      <alignment horizontal="center" vertical="center" wrapText="1"/>
    </xf>
    <xf numFmtId="0" fontId="37" fillId="0" borderId="0" xfId="0" applyFont="1">
      <alignment vertical="center"/>
    </xf>
    <xf numFmtId="14" fontId="6" fillId="0" borderId="1" xfId="0" applyNumberFormat="1" applyFont="1" applyBorder="1" applyAlignment="1">
      <alignment horizontal="center" vertical="center" wrapText="1"/>
    </xf>
    <xf numFmtId="0" fontId="38" fillId="0" borderId="1" xfId="0" applyFont="1" applyBorder="1" applyAlignment="1">
      <alignment horizontal="left" vertical="center" wrapText="1"/>
    </xf>
    <xf numFmtId="0" fontId="6" fillId="0" borderId="13" xfId="0" applyFont="1" applyBorder="1" applyAlignment="1">
      <alignment horizontal="center" vertical="center" wrapText="1"/>
    </xf>
    <xf numFmtId="14" fontId="6" fillId="0" borderId="13" xfId="0" applyNumberFormat="1" applyFont="1" applyBorder="1" applyAlignment="1">
      <alignment horizontal="center" vertical="center" wrapText="1"/>
    </xf>
    <xf numFmtId="0" fontId="38" fillId="0" borderId="13" xfId="0" applyFont="1" applyBorder="1" applyAlignment="1">
      <alignment horizontal="left" vertical="center" wrapText="1"/>
    </xf>
    <xf numFmtId="0" fontId="39" fillId="3" borderId="1" xfId="0" applyFont="1" applyFill="1" applyBorder="1" applyAlignment="1">
      <alignment horizontal="center" vertical="center"/>
    </xf>
    <xf numFmtId="0" fontId="39" fillId="3" borderId="1" xfId="0" applyFont="1" applyFill="1" applyBorder="1" applyAlignment="1">
      <alignment horizontal="left" vertical="center" wrapText="1"/>
    </xf>
    <xf numFmtId="0" fontId="39" fillId="3" borderId="1" xfId="0" applyFont="1" applyFill="1" applyBorder="1" applyAlignment="1">
      <alignment vertical="center" wrapText="1"/>
    </xf>
    <xf numFmtId="0" fontId="39" fillId="3" borderId="1" xfId="0" applyFont="1" applyFill="1" applyBorder="1" applyAlignment="1">
      <alignment horizontal="center" vertical="center" wrapText="1"/>
    </xf>
    <xf numFmtId="0" fontId="13" fillId="3" borderId="1" xfId="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vertical="center" wrapText="1"/>
    </xf>
    <xf numFmtId="0" fontId="2" fillId="3" borderId="1" xfId="0" applyFont="1" applyFill="1" applyBorder="1" applyAlignment="1">
      <alignment vertical="top" wrapText="1"/>
    </xf>
    <xf numFmtId="0" fontId="2" fillId="3" borderId="1" xfId="0" applyFont="1" applyFill="1" applyBorder="1" applyAlignment="1">
      <alignment horizontal="center" vertical="center" wrapText="1"/>
    </xf>
    <xf numFmtId="0" fontId="0" fillId="3" borderId="0" xfId="0" applyFill="1" applyBorder="1" applyAlignment="1">
      <alignment horizontal="center" vertical="center"/>
    </xf>
    <xf numFmtId="0" fontId="0" fillId="3" borderId="0" xfId="0" applyFill="1" applyBorder="1" applyAlignment="1">
      <alignment vertical="center" wrapText="1"/>
    </xf>
    <xf numFmtId="0" fontId="2" fillId="3" borderId="0" xfId="0" applyFont="1" applyFill="1" applyBorder="1" applyAlignment="1">
      <alignment vertical="top" wrapText="1"/>
    </xf>
    <xf numFmtId="0" fontId="2" fillId="3" borderId="0" xfId="0" applyFont="1" applyFill="1" applyBorder="1" applyAlignment="1">
      <alignment horizontal="center" vertical="center" wrapText="1"/>
    </xf>
    <xf numFmtId="0" fontId="13" fillId="3" borderId="0" xfId="1" applyFill="1" applyBorder="1" applyAlignment="1">
      <alignment horizontal="center" vertical="center" wrapText="1"/>
    </xf>
    <xf numFmtId="0" fontId="6" fillId="0" borderId="1" xfId="0" applyFont="1" applyBorder="1" applyAlignment="1">
      <alignment horizontal="left" vertical="top" wrapText="1"/>
    </xf>
    <xf numFmtId="0" fontId="6" fillId="0" borderId="1" xfId="0" applyFont="1" applyBorder="1" applyAlignment="1">
      <alignment horizontal="left" vertical="center" wrapText="1"/>
    </xf>
    <xf numFmtId="0" fontId="2" fillId="0" borderId="1" xfId="0" applyFont="1" applyBorder="1" applyAlignment="1">
      <alignment vertical="center" wrapText="1"/>
    </xf>
    <xf numFmtId="0" fontId="13" fillId="0" borderId="1" xfId="1" applyBorder="1" applyAlignment="1">
      <alignment horizontal="center" vertical="center" wrapText="1"/>
    </xf>
    <xf numFmtId="0" fontId="40" fillId="3" borderId="0" xfId="0" applyFont="1" applyFill="1">
      <alignment vertical="center"/>
    </xf>
    <xf numFmtId="0" fontId="8" fillId="3" borderId="0" xfId="0" applyFont="1" applyFill="1">
      <alignment vertical="center"/>
    </xf>
    <xf numFmtId="0" fontId="0" fillId="3" borderId="0" xfId="0" applyFill="1" applyAlignment="1">
      <alignment vertical="center" wrapText="1"/>
    </xf>
    <xf numFmtId="0" fontId="41"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2" fillId="0" borderId="1" xfId="0" applyFont="1" applyBorder="1" applyAlignment="1">
      <alignment horizontal="justify" vertical="top" wrapText="1"/>
    </xf>
    <xf numFmtId="0" fontId="12" fillId="0" borderId="1" xfId="0" applyFont="1" applyBorder="1">
      <alignment vertical="center"/>
    </xf>
    <xf numFmtId="0" fontId="1" fillId="0" borderId="1" xfId="0" applyFont="1" applyBorder="1" applyAlignment="1">
      <alignment horizontal="center" vertical="center"/>
    </xf>
    <xf numFmtId="0" fontId="1" fillId="0" borderId="1" xfId="0" applyFont="1" applyBorder="1">
      <alignment vertical="center"/>
    </xf>
    <xf numFmtId="0" fontId="3" fillId="0" borderId="1" xfId="0" applyFont="1" applyBorder="1" applyAlignment="1">
      <alignmen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9" fontId="33" fillId="0" borderId="9" xfId="9" applyFont="1" applyBorder="1" applyAlignment="1">
      <alignment horizontal="center" vertical="center" wrapText="1"/>
    </xf>
    <xf numFmtId="9" fontId="33" fillId="0" borderId="10" xfId="9" applyFont="1" applyBorder="1" applyAlignment="1">
      <alignment horizontal="center" vertical="center" wrapText="1"/>
    </xf>
    <xf numFmtId="0" fontId="11"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6" fillId="0" borderId="11" xfId="0" applyFont="1" applyBorder="1" applyAlignment="1">
      <alignment horizontal="left" vertical="center" wrapText="1"/>
    </xf>
    <xf numFmtId="0" fontId="6" fillId="0" borderId="11" xfId="0" applyFont="1" applyBorder="1" applyAlignment="1">
      <alignment horizontal="center" vertical="center" wrapText="1"/>
    </xf>
    <xf numFmtId="0" fontId="21" fillId="0" borderId="0" xfId="0" applyFont="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33" fillId="0" borderId="1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8" fillId="0" borderId="0" xfId="0" applyFont="1" applyBorder="1">
      <alignment vertical="center"/>
    </xf>
    <xf numFmtId="0" fontId="4" fillId="0" borderId="0" xfId="0" applyFont="1" applyBorder="1" applyAlignment="1">
      <alignment horizontal="center" vertical="center"/>
    </xf>
    <xf numFmtId="0" fontId="12" fillId="0" borderId="14" xfId="0" applyFont="1" applyBorder="1" applyAlignment="1">
      <alignment horizontal="left" vertical="center" wrapText="1"/>
    </xf>
    <xf numFmtId="0" fontId="12" fillId="0" borderId="13" xfId="0" applyFont="1" applyBorder="1" applyAlignment="1">
      <alignment horizontal="left" vertical="center" wrapText="1"/>
    </xf>
    <xf numFmtId="0" fontId="12" fillId="0" borderId="15" xfId="0" applyFont="1" applyBorder="1" applyAlignment="1">
      <alignment horizontal="left" vertical="center" wrapText="1"/>
    </xf>
    <xf numFmtId="0" fontId="12" fillId="0" borderId="5" xfId="0" applyFont="1" applyBorder="1" applyAlignment="1">
      <alignment horizontal="left" vertical="center" wrapText="1"/>
    </xf>
    <xf numFmtId="0" fontId="12" fillId="0" borderId="0" xfId="0" applyFont="1" applyBorder="1" applyAlignment="1">
      <alignment horizontal="left" vertical="center" wrapText="1"/>
    </xf>
    <xf numFmtId="0" fontId="12" fillId="0" borderId="16" xfId="0" applyFont="1" applyBorder="1" applyAlignment="1">
      <alignment horizontal="left" vertical="center" wrapText="1"/>
    </xf>
    <xf numFmtId="0" fontId="4" fillId="0" borderId="13" xfId="0" applyFont="1" applyBorder="1">
      <alignment vertical="center"/>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cellXfs>
  <cellStyles count="12">
    <cellStyle name="Hipervínculo" xfId="1" builtinId="8"/>
    <cellStyle name="Hipervínculo 2" xfId="4"/>
    <cellStyle name="Millares [0]" xfId="2" builtinId="6"/>
    <cellStyle name="Normal" xfId="0" builtinId="0"/>
    <cellStyle name="Normal 2" xfId="3"/>
    <cellStyle name="Normal 2 2" xfId="7"/>
    <cellStyle name="Normal 2 3" xfId="10"/>
    <cellStyle name="Normal 3" xfId="5"/>
    <cellStyle name="Normal 4" xfId="6"/>
    <cellStyle name="Porcentaje" xfId="9" builtinId="5"/>
    <cellStyle name="Porcentaje 2" xfId="8"/>
    <cellStyle name="Porcentaje 2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Presupuesto Vigente vs. Ejecución 2020 - Por Grupo de Gasto</a:t>
            </a:r>
          </a:p>
          <a:p>
            <a:pPr>
              <a:defRPr/>
            </a:pPr>
            <a:r>
              <a:rPr lang="en-US" sz="1100" i="1"/>
              <a:t>(en miles de guaraníes)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'4.4.3 Grafico'!$D$2</c:f>
              <c:strCache>
                <c:ptCount val="1"/>
                <c:pt idx="0">
                  <c:v>Presupuesto Vigente</c:v>
                </c:pt>
              </c:strCache>
            </c:strRef>
          </c:tx>
          <c:spPr>
            <a:solidFill>
              <a:schemeClr val="accent1"/>
            </a:solidFill>
            <a:ln>
              <a:noFill/>
            </a:ln>
            <a:effectLst/>
          </c:spPr>
          <c:invertIfNegative val="0"/>
          <c:cat>
            <c:strRef>
              <c:f>'4.4.3 Grafico'!$C$3:$C$8</c:f>
              <c:strCache>
                <c:ptCount val="6"/>
                <c:pt idx="0">
                  <c:v>Grupo 100</c:v>
                </c:pt>
                <c:pt idx="1">
                  <c:v>Grupo 200</c:v>
                </c:pt>
                <c:pt idx="2">
                  <c:v>Grupo 300</c:v>
                </c:pt>
                <c:pt idx="3">
                  <c:v>Grupo 500</c:v>
                </c:pt>
                <c:pt idx="4">
                  <c:v>Grupo 800</c:v>
                </c:pt>
                <c:pt idx="5">
                  <c:v>Grupo 900</c:v>
                </c:pt>
              </c:strCache>
            </c:strRef>
          </c:cat>
          <c:val>
            <c:numRef>
              <c:f>'4.4.3 Grafico'!$D$3:$D$8</c:f>
              <c:numCache>
                <c:formatCode>_ [$₲-3C0A]\ * #,##0_ ;_ [$₲-3C0A]\ * \-#,##0_ ;_ [$₲-3C0A]\ * "-"??_ ;_ @_ </c:formatCode>
                <c:ptCount val="6"/>
                <c:pt idx="0">
                  <c:v>43679199.796999998</c:v>
                </c:pt>
                <c:pt idx="1">
                  <c:v>6309260.9790000003</c:v>
                </c:pt>
                <c:pt idx="2">
                  <c:v>4093955.7969999998</c:v>
                </c:pt>
                <c:pt idx="3">
                  <c:v>1450922.041</c:v>
                </c:pt>
                <c:pt idx="4">
                  <c:v>2648562.906</c:v>
                </c:pt>
                <c:pt idx="5">
                  <c:v>446574.39899999998</c:v>
                </c:pt>
              </c:numCache>
            </c:numRef>
          </c:val>
          <c:extLst xmlns:c16r2="http://schemas.microsoft.com/office/drawing/2015/06/chart">
            <c:ext xmlns:c16="http://schemas.microsoft.com/office/drawing/2014/chart" uri="{C3380CC4-5D6E-409C-BE32-E72D297353CC}">
              <c16:uniqueId val="{00000000-B3DA-4BA9-BB26-1E5EEBAEF4B8}"/>
            </c:ext>
          </c:extLst>
        </c:ser>
        <c:ser>
          <c:idx val="1"/>
          <c:order val="1"/>
          <c:tx>
            <c:strRef>
              <c:f>'4.4.3 Grafico'!$E$2</c:f>
              <c:strCache>
                <c:ptCount val="1"/>
                <c:pt idx="0">
                  <c:v>Obligado</c:v>
                </c:pt>
              </c:strCache>
            </c:strRef>
          </c:tx>
          <c:spPr>
            <a:solidFill>
              <a:schemeClr val="accent2"/>
            </a:solidFill>
            <a:ln>
              <a:noFill/>
            </a:ln>
            <a:effectLst/>
          </c:spPr>
          <c:invertIfNegative val="0"/>
          <c:cat>
            <c:strRef>
              <c:f>'4.4.3 Grafico'!$C$3:$C$8</c:f>
              <c:strCache>
                <c:ptCount val="6"/>
                <c:pt idx="0">
                  <c:v>Grupo 100</c:v>
                </c:pt>
                <c:pt idx="1">
                  <c:v>Grupo 200</c:v>
                </c:pt>
                <c:pt idx="2">
                  <c:v>Grupo 300</c:v>
                </c:pt>
                <c:pt idx="3">
                  <c:v>Grupo 500</c:v>
                </c:pt>
                <c:pt idx="4">
                  <c:v>Grupo 800</c:v>
                </c:pt>
                <c:pt idx="5">
                  <c:v>Grupo 900</c:v>
                </c:pt>
              </c:strCache>
            </c:strRef>
          </c:cat>
          <c:val>
            <c:numRef>
              <c:f>'4.4.3 Grafico'!$E$3:$E$8</c:f>
              <c:numCache>
                <c:formatCode>_ [$₲-3C0A]\ * #,##0_ ;_ [$₲-3C0A]\ * \-#,##0_ ;_ [$₲-3C0A]\ * "-"??_ ;_ @_ </c:formatCode>
                <c:ptCount val="6"/>
                <c:pt idx="0">
                  <c:v>13120229.176999999</c:v>
                </c:pt>
                <c:pt idx="1">
                  <c:v>1325160.8770000001</c:v>
                </c:pt>
                <c:pt idx="2">
                  <c:v>274793.61499999999</c:v>
                </c:pt>
                <c:pt idx="3">
                  <c:v>306361.26400000002</c:v>
                </c:pt>
                <c:pt idx="4">
                  <c:v>52071.904000000002</c:v>
                </c:pt>
                <c:pt idx="5">
                  <c:v>28674.992999999999</c:v>
                </c:pt>
              </c:numCache>
            </c:numRef>
          </c:val>
          <c:extLst xmlns:c16r2="http://schemas.microsoft.com/office/drawing/2015/06/chart">
            <c:ext xmlns:c16="http://schemas.microsoft.com/office/drawing/2014/chart" uri="{C3380CC4-5D6E-409C-BE32-E72D297353CC}">
              <c16:uniqueId val="{00000001-B3DA-4BA9-BB26-1E5EEBAEF4B8}"/>
            </c:ext>
          </c:extLst>
        </c:ser>
        <c:dLbls>
          <c:showLegendKey val="0"/>
          <c:showVal val="0"/>
          <c:showCatName val="0"/>
          <c:showSerName val="0"/>
          <c:showPercent val="0"/>
          <c:showBubbleSize val="0"/>
        </c:dLbls>
        <c:gapWidth val="219"/>
        <c:overlap val="-27"/>
        <c:axId val="-1492666928"/>
        <c:axId val="-1492668016"/>
      </c:barChart>
      <c:catAx>
        <c:axId val="-1492666928"/>
        <c:scaling>
          <c:orientation val="minMax"/>
        </c:scaling>
        <c:delete val="1"/>
        <c:axPos val="b"/>
        <c:numFmt formatCode="General" sourceLinked="1"/>
        <c:majorTickMark val="none"/>
        <c:minorTickMark val="none"/>
        <c:tickLblPos val="nextTo"/>
        <c:crossAx val="-1492668016"/>
        <c:crosses val="autoZero"/>
        <c:auto val="1"/>
        <c:lblAlgn val="ctr"/>
        <c:lblOffset val="100"/>
        <c:noMultiLvlLbl val="0"/>
      </c:catAx>
      <c:valAx>
        <c:axId val="-1492668016"/>
        <c:scaling>
          <c:orientation val="minMax"/>
        </c:scaling>
        <c:delete val="1"/>
        <c:axPos val="l"/>
        <c:majorGridlines>
          <c:spPr>
            <a:ln w="9525" cap="flat" cmpd="sng" algn="ctr">
              <a:solidFill>
                <a:schemeClr val="tx1">
                  <a:lumMod val="15000"/>
                  <a:lumOff val="85000"/>
                </a:schemeClr>
              </a:solidFill>
              <a:round/>
            </a:ln>
            <a:effectLst/>
          </c:spPr>
        </c:majorGridlines>
        <c:numFmt formatCode="_ [$₲-3C0A]\ * #,##0_ ;_ [$₲-3C0A]\ * \-#,##0_ ;_ [$₲-3C0A]\ * &quot;-&quot;??_ ;_ @_ " sourceLinked="1"/>
        <c:majorTickMark val="none"/>
        <c:minorTickMark val="none"/>
        <c:tickLblPos val="nextTo"/>
        <c:crossAx val="-149266692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Presupuesto Vigente vs. Ejecución 2021 - Por Grupo de Gasto</a:t>
            </a:r>
          </a:p>
          <a:p>
            <a:pPr>
              <a:defRPr/>
            </a:pPr>
            <a:r>
              <a:rPr lang="en-US" sz="1100" i="1"/>
              <a:t>(en miles de guaraníes)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'4.8 Grafico'!$D$2</c:f>
              <c:strCache>
                <c:ptCount val="1"/>
                <c:pt idx="0">
                  <c:v>Presupuesto Vigente</c:v>
                </c:pt>
              </c:strCache>
            </c:strRef>
          </c:tx>
          <c:spPr>
            <a:solidFill>
              <a:schemeClr val="accent1"/>
            </a:solidFill>
            <a:ln>
              <a:noFill/>
            </a:ln>
            <a:effectLst/>
          </c:spPr>
          <c:invertIfNegative val="0"/>
          <c:cat>
            <c:strRef>
              <c:f>'4.8 Grafico'!$C$3:$C$8</c:f>
              <c:strCache>
                <c:ptCount val="6"/>
                <c:pt idx="0">
                  <c:v>Grupo 100</c:v>
                </c:pt>
                <c:pt idx="1">
                  <c:v>Grupo 200</c:v>
                </c:pt>
                <c:pt idx="2">
                  <c:v>Grupo 300</c:v>
                </c:pt>
                <c:pt idx="3">
                  <c:v>Grupo 500</c:v>
                </c:pt>
                <c:pt idx="4">
                  <c:v>Grupo 800</c:v>
                </c:pt>
                <c:pt idx="5">
                  <c:v>Grupo 900</c:v>
                </c:pt>
              </c:strCache>
            </c:strRef>
          </c:cat>
          <c:val>
            <c:numRef>
              <c:f>'4.8 Grafico'!$D$3:$D$8</c:f>
              <c:numCache>
                <c:formatCode>_ [$₲-3C0A]\ * #,##0_ ;_ [$₲-3C0A]\ * \-#,##0_ ;_ [$₲-3C0A]\ * "-"??_ ;_ @_ </c:formatCode>
                <c:ptCount val="6"/>
                <c:pt idx="0">
                  <c:v>39181490.204000004</c:v>
                </c:pt>
                <c:pt idx="1">
                  <c:v>6687244</c:v>
                </c:pt>
                <c:pt idx="2">
                  <c:v>4319857.5429999996</c:v>
                </c:pt>
                <c:pt idx="3">
                  <c:v>3607186.6260000002</c:v>
                </c:pt>
                <c:pt idx="4">
                  <c:v>619000</c:v>
                </c:pt>
                <c:pt idx="5">
                  <c:v>522550</c:v>
                </c:pt>
              </c:numCache>
            </c:numRef>
          </c:val>
          <c:extLst xmlns:c16r2="http://schemas.microsoft.com/office/drawing/2015/06/chart">
            <c:ext xmlns:c16="http://schemas.microsoft.com/office/drawing/2014/chart" uri="{C3380CC4-5D6E-409C-BE32-E72D297353CC}">
              <c16:uniqueId val="{00000000-2743-4400-8568-332E4842BA2F}"/>
            </c:ext>
          </c:extLst>
        </c:ser>
        <c:ser>
          <c:idx val="1"/>
          <c:order val="1"/>
          <c:tx>
            <c:strRef>
              <c:f>'4.8 Grafico'!$E$2</c:f>
              <c:strCache>
                <c:ptCount val="1"/>
                <c:pt idx="0">
                  <c:v>Obligado</c:v>
                </c:pt>
              </c:strCache>
            </c:strRef>
          </c:tx>
          <c:spPr>
            <a:solidFill>
              <a:schemeClr val="accent2"/>
            </a:solidFill>
            <a:ln>
              <a:noFill/>
            </a:ln>
            <a:effectLst/>
          </c:spPr>
          <c:invertIfNegative val="0"/>
          <c:cat>
            <c:strRef>
              <c:f>'4.8 Grafico'!$C$3:$C$8</c:f>
              <c:strCache>
                <c:ptCount val="6"/>
                <c:pt idx="0">
                  <c:v>Grupo 100</c:v>
                </c:pt>
                <c:pt idx="1">
                  <c:v>Grupo 200</c:v>
                </c:pt>
                <c:pt idx="2">
                  <c:v>Grupo 300</c:v>
                </c:pt>
                <c:pt idx="3">
                  <c:v>Grupo 500</c:v>
                </c:pt>
                <c:pt idx="4">
                  <c:v>Grupo 800</c:v>
                </c:pt>
                <c:pt idx="5">
                  <c:v>Grupo 900</c:v>
                </c:pt>
              </c:strCache>
            </c:strRef>
          </c:cat>
          <c:val>
            <c:numRef>
              <c:f>'4.8 Grafico'!$E$3:$E$8</c:f>
              <c:numCache>
                <c:formatCode>_ [$₲-3C0A]\ * #,##0_ ;_ [$₲-3C0A]\ * \-#,##0_ ;_ [$₲-3C0A]\ * "-"??_ ;_ @_ </c:formatCode>
                <c:ptCount val="6"/>
                <c:pt idx="0">
                  <c:v>6785861.2470000004</c:v>
                </c:pt>
                <c:pt idx="1">
                  <c:v>469511.52399999998</c:v>
                </c:pt>
                <c:pt idx="2">
                  <c:v>22348.89</c:v>
                </c:pt>
                <c:pt idx="3">
                  <c:v>0</c:v>
                </c:pt>
                <c:pt idx="4">
                  <c:v>0</c:v>
                </c:pt>
                <c:pt idx="5">
                  <c:v>144218</c:v>
                </c:pt>
              </c:numCache>
            </c:numRef>
          </c:val>
          <c:extLst xmlns:c16r2="http://schemas.microsoft.com/office/drawing/2015/06/chart">
            <c:ext xmlns:c16="http://schemas.microsoft.com/office/drawing/2014/chart" uri="{C3380CC4-5D6E-409C-BE32-E72D297353CC}">
              <c16:uniqueId val="{00000001-2743-4400-8568-332E4842BA2F}"/>
            </c:ext>
          </c:extLst>
        </c:ser>
        <c:dLbls>
          <c:showLegendKey val="0"/>
          <c:showVal val="0"/>
          <c:showCatName val="0"/>
          <c:showSerName val="0"/>
          <c:showPercent val="0"/>
          <c:showBubbleSize val="0"/>
        </c:dLbls>
        <c:gapWidth val="219"/>
        <c:overlap val="-27"/>
        <c:axId val="-1494933040"/>
        <c:axId val="-1494930864"/>
      </c:barChart>
      <c:catAx>
        <c:axId val="-1494933040"/>
        <c:scaling>
          <c:orientation val="minMax"/>
        </c:scaling>
        <c:delete val="1"/>
        <c:axPos val="b"/>
        <c:numFmt formatCode="General" sourceLinked="1"/>
        <c:majorTickMark val="none"/>
        <c:minorTickMark val="none"/>
        <c:tickLblPos val="nextTo"/>
        <c:crossAx val="-1494930864"/>
        <c:crosses val="autoZero"/>
        <c:auto val="1"/>
        <c:lblAlgn val="ctr"/>
        <c:lblOffset val="100"/>
        <c:noMultiLvlLbl val="0"/>
      </c:catAx>
      <c:valAx>
        <c:axId val="-1494930864"/>
        <c:scaling>
          <c:orientation val="minMax"/>
        </c:scaling>
        <c:delete val="1"/>
        <c:axPos val="l"/>
        <c:majorGridlines>
          <c:spPr>
            <a:ln w="9525" cap="flat" cmpd="sng" algn="ctr">
              <a:solidFill>
                <a:schemeClr val="tx1">
                  <a:lumMod val="15000"/>
                  <a:lumOff val="85000"/>
                </a:schemeClr>
              </a:solidFill>
              <a:round/>
            </a:ln>
            <a:effectLst/>
          </c:spPr>
        </c:majorGridlines>
        <c:numFmt formatCode="_ [$₲-3C0A]\ * #,##0_ ;_ [$₲-3C0A]\ * \-#,##0_ ;_ [$₲-3C0A]\ * &quot;-&quot;??_ ;_ @_ " sourceLinked="1"/>
        <c:majorTickMark val="none"/>
        <c:minorTickMark val="none"/>
        <c:tickLblPos val="nextTo"/>
        <c:crossAx val="-149493304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133349</xdr:colOff>
      <xdr:row>0</xdr:row>
      <xdr:rowOff>142874</xdr:rowOff>
    </xdr:from>
    <xdr:to>
      <xdr:col>7</xdr:col>
      <xdr:colOff>361950</xdr:colOff>
      <xdr:row>19</xdr:row>
      <xdr:rowOff>190499</xdr:rowOff>
    </xdr:to>
    <xdr:graphicFrame macro="">
      <xdr:nvGraphicFramePr>
        <xdr:cNvPr id="2" name="Gráfico 1">
          <a:extLst>
            <a:ext uri="{FF2B5EF4-FFF2-40B4-BE49-F238E27FC236}">
              <a16:creationId xmlns:a16="http://schemas.microsoft.com/office/drawing/2014/main" xmlns="" id="{DC5E1ED6-F52E-42D3-88E4-8205205B11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447674</xdr:colOff>
      <xdr:row>0</xdr:row>
      <xdr:rowOff>104774</xdr:rowOff>
    </xdr:from>
    <xdr:to>
      <xdr:col>7</xdr:col>
      <xdr:colOff>676275</xdr:colOff>
      <xdr:row>19</xdr:row>
      <xdr:rowOff>152399</xdr:rowOff>
    </xdr:to>
    <xdr:graphicFrame macro="">
      <xdr:nvGraphicFramePr>
        <xdr:cNvPr id="2" name="Gráfico 1">
          <a:extLst>
            <a:ext uri="{FF2B5EF4-FFF2-40B4-BE49-F238E27FC236}">
              <a16:creationId xmlns:a16="http://schemas.microsoft.com/office/drawing/2014/main" xmlns="" id="{D0985370-190C-42B9-98B4-CC8068E0C6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Downloads\primer%20trimestre%202021_%20Ejecuci&#243;n%20Financiera%20INT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4"/>
      <sheetName val="4,4 Grafico"/>
    </sheetNames>
    <sheetDataSet>
      <sheetData sheetId="0">
        <row r="4">
          <cell r="E4">
            <v>6785861247</v>
          </cell>
        </row>
        <row r="10">
          <cell r="E10">
            <v>469511524</v>
          </cell>
        </row>
        <row r="18">
          <cell r="E18">
            <v>22348890</v>
          </cell>
        </row>
        <row r="26">
          <cell r="E26">
            <v>0</v>
          </cell>
        </row>
        <row r="32">
          <cell r="E32">
            <v>0</v>
          </cell>
        </row>
        <row r="36">
          <cell r="E36">
            <v>144218000</v>
          </cell>
        </row>
      </sheetData>
      <sheetData sheetId="1">
        <row r="2">
          <cell r="D2" t="str">
            <v>Presupuesto Vigente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ntrataciones.gov.py/licitaciones/adjudicacion/387520-servicio-mantenimiento-equipos-oiat-1/resumen-adjudicacion.html" TargetMode="External"/><Relationship Id="rId3" Type="http://schemas.openxmlformats.org/officeDocument/2006/relationships/hyperlink" Target="https://www.contrataciones.gov.py/licitaciones/convocatoria/390180-adquisicion-gases-especiales-intn-1.html" TargetMode="External"/><Relationship Id="rId7" Type="http://schemas.openxmlformats.org/officeDocument/2006/relationships/hyperlink" Target="https://www.contrataciones.gov.py/licitaciones/adjudicacion/387673-mantenimiento-sistema-informatico-virtualizacion-1/resumen-adjudicacion.html" TargetMode="External"/><Relationship Id="rId2" Type="http://schemas.openxmlformats.org/officeDocument/2006/relationships/hyperlink" Target="https://www.contrataciones.gov.py/licitaciones/adjudicacion/390213-adquisicion-etiquetas-seguridad-1/resumen-adjudicacion.html" TargetMode="External"/><Relationship Id="rId1" Type="http://schemas.openxmlformats.org/officeDocument/2006/relationships/hyperlink" Target="https://www.contrataciones.gov.py/licitaciones/adjudicacion/388864-adquisicion-aros-ad-referendum-1/resumen-adjudicacion.html" TargetMode="External"/><Relationship Id="rId6" Type="http://schemas.openxmlformats.org/officeDocument/2006/relationships/hyperlink" Target="https://www.contrataciones.gov.py/licitaciones/adjudicacion/384178-adquisicion-precintos-seguridad-ad-referendum-1/resumen-adjudicacion.html" TargetMode="External"/><Relationship Id="rId11" Type="http://schemas.openxmlformats.org/officeDocument/2006/relationships/printerSettings" Target="../printerSettings/printerSettings1.bin"/><Relationship Id="rId5" Type="http://schemas.openxmlformats.org/officeDocument/2006/relationships/hyperlink" Target="https://www.contrataciones.gov.py/licitaciones/adjudicacion/376461-servicio-limpieza-plurianual-1/resumen-adjudicacion.html" TargetMode="External"/><Relationship Id="rId10" Type="http://schemas.openxmlformats.org/officeDocument/2006/relationships/hyperlink" Target="https://www.intn.gov.py/index.php/transparencia" TargetMode="External"/><Relationship Id="rId4" Type="http://schemas.openxmlformats.org/officeDocument/2006/relationships/hyperlink" Target="https://www.contrataciones.gov.py/licitaciones/adjudicacion/376242-servicio-vigilancia-ad-referendum-plurianual-1/resumen-adjudicacion.html" TargetMode="External"/><Relationship Id="rId9" Type="http://schemas.openxmlformats.org/officeDocument/2006/relationships/hyperlink" Target="https://www.intn.gov.py/index.php/transparenci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188"/>
  <sheetViews>
    <sheetView tabSelected="1" topLeftCell="A124" zoomScale="80" zoomScaleNormal="80" workbookViewId="0">
      <selection activeCell="F28" sqref="F28"/>
    </sheetView>
  </sheetViews>
  <sheetFormatPr baseColWidth="10" defaultColWidth="9.140625" defaultRowHeight="15"/>
  <cols>
    <col min="1" max="1" width="15" style="16" customWidth="1"/>
    <col min="2" max="2" width="34.140625" style="16" customWidth="1"/>
    <col min="3" max="3" width="37" style="16" customWidth="1"/>
    <col min="4" max="4" width="30.5703125" style="16" customWidth="1"/>
    <col min="5" max="5" width="26.7109375" style="16" customWidth="1"/>
    <col min="6" max="6" width="26.140625" style="16" customWidth="1"/>
    <col min="7" max="7" width="24.28515625" style="16" customWidth="1"/>
    <col min="8" max="8" width="21.28515625" style="16" customWidth="1"/>
    <col min="9" max="16384" width="9.140625" style="16"/>
  </cols>
  <sheetData>
    <row r="3" spans="1:8" ht="18.75">
      <c r="A3" s="161" t="s">
        <v>0</v>
      </c>
      <c r="B3" s="161"/>
      <c r="C3" s="161"/>
      <c r="D3" s="161"/>
      <c r="E3" s="161"/>
      <c r="F3" s="161"/>
      <c r="G3" s="161"/>
      <c r="H3" s="161"/>
    </row>
    <row r="5" spans="1:8">
      <c r="A5" s="19" t="s">
        <v>1</v>
      </c>
    </row>
    <row r="6" spans="1:8">
      <c r="A6" s="1" t="s">
        <v>79</v>
      </c>
    </row>
    <row r="7" spans="1:8">
      <c r="A7" s="1" t="s">
        <v>88</v>
      </c>
    </row>
    <row r="8" spans="1:8">
      <c r="A8" s="1" t="s">
        <v>2</v>
      </c>
    </row>
    <row r="9" spans="1:8" ht="7.5" customHeight="1">
      <c r="A9" s="171" t="s">
        <v>80</v>
      </c>
      <c r="B9" s="172"/>
      <c r="C9" s="172"/>
      <c r="D9" s="172"/>
      <c r="E9" s="172"/>
      <c r="F9" s="172"/>
      <c r="G9" s="172"/>
      <c r="H9" s="173"/>
    </row>
    <row r="10" spans="1:8" ht="5.25" customHeight="1">
      <c r="A10" s="174"/>
      <c r="B10" s="175"/>
      <c r="C10" s="175"/>
      <c r="D10" s="175"/>
      <c r="E10" s="175"/>
      <c r="F10" s="175"/>
      <c r="G10" s="175"/>
      <c r="H10" s="166"/>
    </row>
    <row r="11" spans="1:8">
      <c r="A11" s="174"/>
      <c r="B11" s="175"/>
      <c r="C11" s="175"/>
      <c r="D11" s="175"/>
      <c r="E11" s="175"/>
      <c r="F11" s="175"/>
      <c r="G11" s="175"/>
      <c r="H11" s="166"/>
    </row>
    <row r="12" spans="1:8" ht="7.5" customHeight="1">
      <c r="A12" s="174"/>
      <c r="B12" s="175"/>
      <c r="C12" s="175"/>
      <c r="D12" s="175"/>
      <c r="E12" s="175"/>
      <c r="F12" s="175"/>
      <c r="G12" s="175"/>
      <c r="H12" s="166"/>
    </row>
    <row r="13" spans="1:8" ht="6" customHeight="1">
      <c r="A13" s="174"/>
      <c r="B13" s="175"/>
      <c r="C13" s="175"/>
      <c r="D13" s="175"/>
      <c r="E13" s="175"/>
      <c r="F13" s="175"/>
      <c r="G13" s="175"/>
      <c r="H13" s="166"/>
    </row>
    <row r="14" spans="1:8" hidden="1">
      <c r="A14" s="176"/>
      <c r="B14" s="167"/>
      <c r="C14" s="167"/>
      <c r="D14" s="167"/>
      <c r="E14" s="167"/>
      <c r="F14" s="167"/>
      <c r="G14" s="167"/>
      <c r="H14" s="168"/>
    </row>
    <row r="15" spans="1:8">
      <c r="A15" s="177"/>
      <c r="B15" s="177"/>
      <c r="C15" s="177"/>
      <c r="D15" s="177"/>
      <c r="E15" s="177"/>
      <c r="F15" s="177"/>
      <c r="G15" s="177"/>
      <c r="H15" s="177"/>
    </row>
    <row r="16" spans="1:8">
      <c r="A16" s="1" t="s">
        <v>3</v>
      </c>
    </row>
    <row r="17" spans="1:8">
      <c r="A17" s="171" t="s">
        <v>81</v>
      </c>
      <c r="B17" s="172"/>
      <c r="C17" s="172"/>
      <c r="D17" s="172"/>
      <c r="E17" s="172"/>
      <c r="F17" s="172"/>
      <c r="G17" s="172"/>
      <c r="H17" s="173"/>
    </row>
    <row r="18" spans="1:8">
      <c r="A18" s="174"/>
      <c r="B18" s="175"/>
      <c r="C18" s="175"/>
      <c r="D18" s="175"/>
      <c r="E18" s="175"/>
      <c r="F18" s="175"/>
      <c r="G18" s="175"/>
      <c r="H18" s="166"/>
    </row>
    <row r="19" spans="1:8">
      <c r="A19" s="174"/>
      <c r="B19" s="175"/>
      <c r="C19" s="175"/>
      <c r="D19" s="175"/>
      <c r="E19" s="175"/>
      <c r="F19" s="175"/>
      <c r="G19" s="175"/>
      <c r="H19" s="166"/>
    </row>
    <row r="20" spans="1:8">
      <c r="A20" s="174"/>
      <c r="B20" s="175"/>
      <c r="C20" s="175"/>
      <c r="D20" s="175"/>
      <c r="E20" s="175"/>
      <c r="F20" s="175"/>
      <c r="G20" s="175"/>
      <c r="H20" s="166"/>
    </row>
    <row r="21" spans="1:8">
      <c r="A21" s="174"/>
      <c r="B21" s="175"/>
      <c r="C21" s="175"/>
      <c r="D21" s="175"/>
      <c r="E21" s="175"/>
      <c r="F21" s="175"/>
      <c r="G21" s="175"/>
      <c r="H21" s="166"/>
    </row>
    <row r="22" spans="1:8">
      <c r="A22" s="176"/>
      <c r="B22" s="167"/>
      <c r="C22" s="167"/>
      <c r="D22" s="167"/>
      <c r="E22" s="167"/>
      <c r="F22" s="167"/>
      <c r="G22" s="167"/>
      <c r="H22" s="168"/>
    </row>
    <row r="24" spans="1:8" s="1" customFormat="1">
      <c r="A24" s="19" t="s">
        <v>4</v>
      </c>
    </row>
    <row r="26" spans="1:8">
      <c r="A26" s="20" t="s">
        <v>5</v>
      </c>
      <c r="B26" s="20" t="s">
        <v>6</v>
      </c>
      <c r="C26" s="20" t="s">
        <v>7</v>
      </c>
      <c r="D26" s="2" t="s">
        <v>8</v>
      </c>
    </row>
    <row r="27" spans="1:8">
      <c r="A27" s="21">
        <v>1</v>
      </c>
      <c r="B27" s="21" t="s">
        <v>64</v>
      </c>
      <c r="C27" s="21" t="s">
        <v>65</v>
      </c>
      <c r="D27" s="22" t="s">
        <v>66</v>
      </c>
    </row>
    <row r="28" spans="1:8">
      <c r="A28" s="21">
        <v>2</v>
      </c>
      <c r="B28" s="21" t="s">
        <v>67</v>
      </c>
      <c r="C28" s="21" t="s">
        <v>87</v>
      </c>
      <c r="D28" s="22" t="s">
        <v>68</v>
      </c>
    </row>
    <row r="29" spans="1:8">
      <c r="A29" s="21">
        <v>3</v>
      </c>
      <c r="B29" s="21" t="s">
        <v>69</v>
      </c>
      <c r="C29" s="21" t="s">
        <v>70</v>
      </c>
      <c r="D29" s="22" t="s">
        <v>71</v>
      </c>
    </row>
    <row r="30" spans="1:8">
      <c r="A30" s="21">
        <v>4</v>
      </c>
      <c r="B30" s="21" t="s">
        <v>72</v>
      </c>
      <c r="C30" s="138" t="s">
        <v>84</v>
      </c>
      <c r="D30" s="139" t="s">
        <v>73</v>
      </c>
    </row>
    <row r="31" spans="1:8">
      <c r="A31" s="21">
        <v>5</v>
      </c>
      <c r="B31" s="21" t="s">
        <v>74</v>
      </c>
      <c r="C31" s="138" t="s">
        <v>85</v>
      </c>
      <c r="D31" s="139" t="s">
        <v>75</v>
      </c>
    </row>
    <row r="32" spans="1:8">
      <c r="A32" s="21">
        <v>6</v>
      </c>
      <c r="B32" s="21" t="s">
        <v>76</v>
      </c>
      <c r="C32" s="103" t="s">
        <v>212</v>
      </c>
      <c r="D32" s="141" t="s">
        <v>257</v>
      </c>
    </row>
    <row r="33" spans="1:8">
      <c r="A33" s="21">
        <v>7</v>
      </c>
      <c r="B33" s="21" t="s">
        <v>77</v>
      </c>
      <c r="C33" s="21" t="s">
        <v>86</v>
      </c>
      <c r="D33" s="22" t="s">
        <v>78</v>
      </c>
    </row>
    <row r="35" spans="1:8">
      <c r="A35" s="19" t="s">
        <v>9</v>
      </c>
      <c r="B35" s="19"/>
      <c r="C35" s="19"/>
    </row>
    <row r="36" spans="1:8">
      <c r="A36" s="3" t="s">
        <v>10</v>
      </c>
      <c r="B36" s="3"/>
      <c r="C36" s="3"/>
    </row>
    <row r="37" spans="1:8" ht="63.75" customHeight="1">
      <c r="A37" s="178" t="s">
        <v>213</v>
      </c>
      <c r="B37" s="179"/>
      <c r="C37" s="179"/>
      <c r="D37" s="179"/>
      <c r="E37" s="179"/>
      <c r="F37" s="179"/>
      <c r="G37" s="179"/>
      <c r="H37" s="180"/>
    </row>
    <row r="38" spans="1:8">
      <c r="A38" s="1"/>
      <c r="B38" s="1"/>
      <c r="C38" s="1"/>
    </row>
    <row r="40" spans="1:8">
      <c r="A40" s="19" t="s">
        <v>11</v>
      </c>
    </row>
    <row r="41" spans="1:8">
      <c r="A41" s="3" t="s">
        <v>12</v>
      </c>
    </row>
    <row r="42" spans="1:8">
      <c r="A42" s="17" t="s">
        <v>13</v>
      </c>
      <c r="B42" s="17" t="s">
        <v>14</v>
      </c>
      <c r="C42" s="17" t="s">
        <v>15</v>
      </c>
    </row>
    <row r="43" spans="1:8" ht="55.5" customHeight="1">
      <c r="A43" s="104" t="s">
        <v>214</v>
      </c>
      <c r="B43" s="105">
        <v>1</v>
      </c>
      <c r="C43" s="104" t="s">
        <v>215</v>
      </c>
    </row>
    <row r="45" spans="1:8">
      <c r="A45" s="3" t="s">
        <v>16</v>
      </c>
    </row>
    <row r="46" spans="1:8">
      <c r="A46" s="17" t="s">
        <v>13</v>
      </c>
      <c r="B46" s="17" t="s">
        <v>14</v>
      </c>
      <c r="C46" s="17" t="s">
        <v>17</v>
      </c>
    </row>
    <row r="47" spans="1:8" ht="102" customHeight="1">
      <c r="A47" s="104" t="s">
        <v>214</v>
      </c>
      <c r="B47" s="106">
        <v>0.9667</v>
      </c>
      <c r="C47" s="104" t="s">
        <v>216</v>
      </c>
    </row>
    <row r="48" spans="1:8" ht="21" customHeight="1">
      <c r="A48" s="107"/>
      <c r="B48" s="108"/>
      <c r="C48" s="107"/>
    </row>
    <row r="49" spans="1:8">
      <c r="A49" s="109" t="s">
        <v>217</v>
      </c>
    </row>
    <row r="50" spans="1:8">
      <c r="A50" s="22" t="s">
        <v>13</v>
      </c>
      <c r="B50" s="22" t="s">
        <v>18</v>
      </c>
      <c r="C50" s="22" t="s">
        <v>19</v>
      </c>
      <c r="D50" s="22" t="s">
        <v>20</v>
      </c>
      <c r="E50" s="141" t="s">
        <v>249</v>
      </c>
    </row>
    <row r="51" spans="1:8" ht="57" customHeight="1">
      <c r="A51" s="141" t="s">
        <v>214</v>
      </c>
      <c r="B51" s="18">
        <v>2</v>
      </c>
      <c r="C51" s="140" t="s">
        <v>248</v>
      </c>
      <c r="D51" s="18"/>
      <c r="E51" s="23" t="s">
        <v>250</v>
      </c>
    </row>
    <row r="52" spans="1:8" ht="52.5" customHeight="1">
      <c r="A52" s="141" t="s">
        <v>246</v>
      </c>
      <c r="B52" s="18">
        <v>1</v>
      </c>
      <c r="C52" s="140" t="s">
        <v>248</v>
      </c>
      <c r="D52" s="18"/>
      <c r="E52" s="23" t="s">
        <v>250</v>
      </c>
    </row>
    <row r="53" spans="1:8" ht="45.75" customHeight="1">
      <c r="A53" s="141" t="s">
        <v>247</v>
      </c>
      <c r="B53" s="18">
        <v>1</v>
      </c>
      <c r="C53" s="140" t="s">
        <v>248</v>
      </c>
      <c r="D53" s="18"/>
      <c r="E53" s="23" t="s">
        <v>250</v>
      </c>
    </row>
    <row r="55" spans="1:8">
      <c r="A55" s="3" t="s">
        <v>21</v>
      </c>
    </row>
    <row r="56" spans="1:8">
      <c r="A56" s="22" t="s">
        <v>22</v>
      </c>
      <c r="B56" s="22" t="s">
        <v>23</v>
      </c>
      <c r="C56" s="22" t="s">
        <v>24</v>
      </c>
      <c r="D56" s="22" t="s">
        <v>25</v>
      </c>
      <c r="E56" s="22" t="s">
        <v>26</v>
      </c>
      <c r="F56" s="22" t="s">
        <v>27</v>
      </c>
      <c r="G56" s="22" t="s">
        <v>28</v>
      </c>
      <c r="H56" s="22" t="s">
        <v>29</v>
      </c>
    </row>
    <row r="57" spans="1:8">
      <c r="A57" s="162">
        <v>1</v>
      </c>
      <c r="B57" s="147" t="s">
        <v>148</v>
      </c>
      <c r="C57" s="147" t="s">
        <v>149</v>
      </c>
      <c r="D57" s="147" t="s">
        <v>150</v>
      </c>
      <c r="E57" s="147" t="s">
        <v>151</v>
      </c>
      <c r="F57" s="147" t="s">
        <v>161</v>
      </c>
      <c r="G57" s="147" t="s">
        <v>162</v>
      </c>
      <c r="H57" s="147" t="s">
        <v>159</v>
      </c>
    </row>
    <row r="58" spans="1:8" ht="380.25" customHeight="1">
      <c r="A58" s="163"/>
      <c r="B58" s="165"/>
      <c r="C58" s="165"/>
      <c r="D58" s="165"/>
      <c r="E58" s="165"/>
      <c r="F58" s="165"/>
      <c r="G58" s="165"/>
      <c r="H58" s="165"/>
    </row>
    <row r="59" spans="1:8" ht="312.75" customHeight="1">
      <c r="A59" s="164"/>
      <c r="B59" s="148"/>
      <c r="C59" s="148"/>
      <c r="D59" s="148"/>
      <c r="E59" s="148"/>
      <c r="F59" s="148"/>
      <c r="G59" s="148"/>
      <c r="H59" s="148"/>
    </row>
    <row r="60" spans="1:8" ht="25.5" hidden="1" customHeight="1">
      <c r="A60" s="147">
        <v>2</v>
      </c>
      <c r="B60" s="147" t="s">
        <v>163</v>
      </c>
      <c r="C60" s="147" t="s">
        <v>152</v>
      </c>
      <c r="D60" s="147" t="s">
        <v>153</v>
      </c>
      <c r="E60" s="147" t="s">
        <v>155</v>
      </c>
      <c r="F60" s="147" t="s">
        <v>160</v>
      </c>
      <c r="G60" s="149">
        <v>0.95</v>
      </c>
      <c r="H60" s="147" t="s">
        <v>158</v>
      </c>
    </row>
    <row r="61" spans="1:8" ht="162" customHeight="1">
      <c r="A61" s="148"/>
      <c r="B61" s="148"/>
      <c r="C61" s="148"/>
      <c r="D61" s="148" t="s">
        <v>154</v>
      </c>
      <c r="E61" s="148" t="s">
        <v>156</v>
      </c>
      <c r="F61" s="148" t="s">
        <v>157</v>
      </c>
      <c r="G61" s="150"/>
      <c r="H61" s="148"/>
    </row>
    <row r="62" spans="1:8" ht="355.5" customHeight="1">
      <c r="A62" s="48">
        <v>3</v>
      </c>
      <c r="B62" s="48" t="s">
        <v>164</v>
      </c>
      <c r="C62" s="49" t="s">
        <v>165</v>
      </c>
      <c r="D62" s="49" t="s">
        <v>166</v>
      </c>
      <c r="E62" s="50" t="s">
        <v>167</v>
      </c>
      <c r="F62" s="51">
        <v>54937328373</v>
      </c>
      <c r="G62" s="52">
        <v>0.14000000000000001</v>
      </c>
      <c r="H62" s="50" t="s">
        <v>168</v>
      </c>
    </row>
    <row r="63" spans="1:8">
      <c r="A63" s="24"/>
    </row>
    <row r="64" spans="1:8">
      <c r="A64" s="3" t="s">
        <v>30</v>
      </c>
    </row>
    <row r="65" spans="1:8" ht="42" customHeight="1">
      <c r="A65" s="25" t="s">
        <v>22</v>
      </c>
      <c r="B65" s="25" t="s">
        <v>23</v>
      </c>
      <c r="C65" s="25" t="s">
        <v>24</v>
      </c>
      <c r="D65" s="25" t="s">
        <v>25</v>
      </c>
      <c r="E65" s="25" t="s">
        <v>26</v>
      </c>
      <c r="F65" s="25" t="s">
        <v>28</v>
      </c>
      <c r="G65" s="25" t="s">
        <v>102</v>
      </c>
      <c r="H65" s="26" t="s">
        <v>103</v>
      </c>
    </row>
    <row r="66" spans="1:8" s="53" customFormat="1" ht="180">
      <c r="A66" s="48">
        <v>2</v>
      </c>
      <c r="B66" s="54" t="s">
        <v>90</v>
      </c>
      <c r="C66" s="49" t="s">
        <v>91</v>
      </c>
      <c r="D66" s="55" t="s">
        <v>169</v>
      </c>
      <c r="E66" s="54" t="s">
        <v>92</v>
      </c>
      <c r="F66" s="49" t="s">
        <v>170</v>
      </c>
      <c r="G66" s="49" t="s">
        <v>171</v>
      </c>
      <c r="H66" s="56" t="s">
        <v>172</v>
      </c>
    </row>
    <row r="67" spans="1:8" s="53" customFormat="1" ht="180" customHeight="1">
      <c r="A67" s="48">
        <v>3</v>
      </c>
      <c r="B67" s="54" t="s">
        <v>94</v>
      </c>
      <c r="C67" s="49" t="s">
        <v>95</v>
      </c>
      <c r="D67" s="57" t="s">
        <v>173</v>
      </c>
      <c r="E67" s="48" t="s">
        <v>92</v>
      </c>
      <c r="F67" s="49" t="s">
        <v>174</v>
      </c>
      <c r="G67" s="49" t="s">
        <v>175</v>
      </c>
      <c r="H67" s="56" t="s">
        <v>172</v>
      </c>
    </row>
    <row r="68" spans="1:8" s="53" customFormat="1" ht="259.5" customHeight="1">
      <c r="A68" s="48">
        <v>4</v>
      </c>
      <c r="B68" s="54" t="s">
        <v>96</v>
      </c>
      <c r="C68" s="49" t="s">
        <v>97</v>
      </c>
      <c r="D68" s="57" t="s">
        <v>176</v>
      </c>
      <c r="E68" s="48" t="s">
        <v>92</v>
      </c>
      <c r="F68" s="49" t="s">
        <v>177</v>
      </c>
      <c r="G68" s="49" t="s">
        <v>178</v>
      </c>
      <c r="H68" s="56" t="s">
        <v>179</v>
      </c>
    </row>
    <row r="69" spans="1:8" s="53" customFormat="1" ht="409.5">
      <c r="A69" s="48">
        <v>5</v>
      </c>
      <c r="B69" s="54" t="s">
        <v>98</v>
      </c>
      <c r="C69" s="49" t="s">
        <v>99</v>
      </c>
      <c r="D69" s="57" t="s">
        <v>180</v>
      </c>
      <c r="E69" s="48" t="s">
        <v>92</v>
      </c>
      <c r="F69" s="49" t="s">
        <v>181</v>
      </c>
      <c r="G69" s="49" t="s">
        <v>93</v>
      </c>
      <c r="H69" s="56" t="s">
        <v>172</v>
      </c>
    </row>
    <row r="70" spans="1:8" s="53" customFormat="1" ht="185.25" customHeight="1">
      <c r="A70" s="48">
        <v>6</v>
      </c>
      <c r="B70" s="54" t="s">
        <v>100</v>
      </c>
      <c r="C70" s="49" t="s">
        <v>101</v>
      </c>
      <c r="D70" s="57" t="s">
        <v>182</v>
      </c>
      <c r="E70" s="48" t="s">
        <v>92</v>
      </c>
      <c r="F70" s="49" t="s">
        <v>177</v>
      </c>
      <c r="G70" s="49" t="s">
        <v>183</v>
      </c>
      <c r="H70" s="56" t="s">
        <v>172</v>
      </c>
    </row>
    <row r="72" spans="1:8">
      <c r="A72" s="3" t="s">
        <v>31</v>
      </c>
    </row>
    <row r="73" spans="1:8" ht="30">
      <c r="A73" s="18" t="s">
        <v>32</v>
      </c>
      <c r="B73" s="18" t="s">
        <v>33</v>
      </c>
      <c r="C73" s="18" t="s">
        <v>34</v>
      </c>
      <c r="D73" s="18" t="s">
        <v>35</v>
      </c>
      <c r="E73" s="17" t="s">
        <v>36</v>
      </c>
      <c r="F73" s="18" t="s">
        <v>37</v>
      </c>
    </row>
    <row r="74" spans="1:8" customFormat="1" ht="90">
      <c r="A74" s="68">
        <v>388864</v>
      </c>
      <c r="B74" s="142" t="s">
        <v>192</v>
      </c>
      <c r="C74" s="63">
        <v>39900000</v>
      </c>
      <c r="D74" s="64" t="s">
        <v>184</v>
      </c>
      <c r="E74" s="64" t="s">
        <v>185</v>
      </c>
      <c r="F74" s="69" t="s">
        <v>193</v>
      </c>
    </row>
    <row r="75" spans="1:8" customFormat="1" ht="90">
      <c r="A75" s="64">
        <v>390213</v>
      </c>
      <c r="B75" s="70" t="s">
        <v>194</v>
      </c>
      <c r="C75" s="63">
        <v>247100000</v>
      </c>
      <c r="D75" s="64" t="s">
        <v>186</v>
      </c>
      <c r="E75" s="64" t="s">
        <v>185</v>
      </c>
      <c r="F75" s="69" t="s">
        <v>195</v>
      </c>
    </row>
    <row r="76" spans="1:8" customFormat="1" ht="75">
      <c r="A76" s="64">
        <v>390180</v>
      </c>
      <c r="B76" s="70" t="s">
        <v>196</v>
      </c>
      <c r="C76" s="63">
        <v>30000000</v>
      </c>
      <c r="D76" s="64" t="s">
        <v>187</v>
      </c>
      <c r="E76" s="70" t="s">
        <v>197</v>
      </c>
      <c r="F76" s="69" t="s">
        <v>198</v>
      </c>
    </row>
    <row r="77" spans="1:8" customFormat="1" ht="90">
      <c r="A77" s="68">
        <v>376242</v>
      </c>
      <c r="B77" s="66" t="s">
        <v>199</v>
      </c>
      <c r="C77" s="65">
        <v>249000000</v>
      </c>
      <c r="D77" s="66" t="s">
        <v>188</v>
      </c>
      <c r="E77" s="66" t="s">
        <v>185</v>
      </c>
      <c r="F77" s="71" t="s">
        <v>200</v>
      </c>
    </row>
    <row r="78" spans="1:8" customFormat="1" ht="90">
      <c r="A78" s="64">
        <v>376461</v>
      </c>
      <c r="B78" s="66" t="s">
        <v>201</v>
      </c>
      <c r="C78" s="65">
        <v>332976000</v>
      </c>
      <c r="D78" s="66" t="s">
        <v>189</v>
      </c>
      <c r="E78" s="66" t="s">
        <v>185</v>
      </c>
      <c r="F78" s="71" t="s">
        <v>202</v>
      </c>
    </row>
    <row r="79" spans="1:8" customFormat="1" ht="90">
      <c r="A79" s="64">
        <v>384178</v>
      </c>
      <c r="B79" s="70" t="s">
        <v>203</v>
      </c>
      <c r="C79" s="63">
        <v>698320000</v>
      </c>
      <c r="D79" s="67" t="s">
        <v>190</v>
      </c>
      <c r="E79" s="64" t="s">
        <v>185</v>
      </c>
      <c r="F79" s="69" t="s">
        <v>204</v>
      </c>
    </row>
    <row r="80" spans="1:8" customFormat="1" ht="105">
      <c r="A80" s="64">
        <v>387673</v>
      </c>
      <c r="B80" s="70" t="s">
        <v>205</v>
      </c>
      <c r="C80" s="63">
        <v>170000000</v>
      </c>
      <c r="D80" s="64" t="s">
        <v>191</v>
      </c>
      <c r="E80" s="64" t="s">
        <v>185</v>
      </c>
      <c r="F80" s="69" t="s">
        <v>206</v>
      </c>
    </row>
    <row r="81" spans="1:10" ht="15.75">
      <c r="A81" s="27"/>
      <c r="B81" s="8"/>
      <c r="C81" s="28"/>
      <c r="D81" s="29"/>
      <c r="E81" s="30"/>
      <c r="F81" s="31"/>
      <c r="G81" s="32"/>
    </row>
    <row r="82" spans="1:10">
      <c r="A82" s="3" t="s">
        <v>38</v>
      </c>
      <c r="G82" s="32"/>
    </row>
    <row r="83" spans="1:10" ht="30">
      <c r="A83" s="44" t="s">
        <v>39</v>
      </c>
      <c r="B83" s="44" t="s">
        <v>40</v>
      </c>
      <c r="C83" s="44" t="s">
        <v>23</v>
      </c>
      <c r="D83" s="45" t="s">
        <v>41</v>
      </c>
      <c r="E83" s="45" t="s">
        <v>42</v>
      </c>
      <c r="F83" s="45" t="s">
        <v>43</v>
      </c>
      <c r="G83" s="46" t="s">
        <v>44</v>
      </c>
    </row>
    <row r="84" spans="1:10" s="80" customFormat="1" ht="23.25" customHeight="1">
      <c r="A84" s="76">
        <v>100</v>
      </c>
      <c r="B84" s="77"/>
      <c r="C84" s="78" t="s">
        <v>132</v>
      </c>
      <c r="D84" s="79">
        <f t="shared" ref="D84" si="0">+SUM(D85:D89)</f>
        <v>39181490204</v>
      </c>
      <c r="E84" s="79">
        <f t="shared" ref="E84:F84" si="1">+SUM(E85:E89)</f>
        <v>6785861247</v>
      </c>
      <c r="F84" s="79">
        <f t="shared" si="1"/>
        <v>32395628957</v>
      </c>
      <c r="G84" s="71" t="s">
        <v>210</v>
      </c>
      <c r="I84" s="81"/>
      <c r="J84" s="82"/>
    </row>
    <row r="85" spans="1:10" s="87" customFormat="1" ht="23.25" customHeight="1">
      <c r="A85" s="83"/>
      <c r="B85" s="84">
        <v>110</v>
      </c>
      <c r="C85" s="85" t="s">
        <v>104</v>
      </c>
      <c r="D85" s="86">
        <v>26147349800</v>
      </c>
      <c r="E85" s="86">
        <v>3778553800</v>
      </c>
      <c r="F85" s="86">
        <f t="shared" ref="F85:F89" si="2">+D85-E85</f>
        <v>22368796000</v>
      </c>
      <c r="G85" s="71" t="s">
        <v>210</v>
      </c>
      <c r="I85" s="88"/>
      <c r="J85" s="89"/>
    </row>
    <row r="86" spans="1:10" s="87" customFormat="1" ht="23.25" customHeight="1">
      <c r="A86" s="83"/>
      <c r="B86" s="84">
        <v>120</v>
      </c>
      <c r="C86" s="85" t="s">
        <v>105</v>
      </c>
      <c r="D86" s="86">
        <v>625962242</v>
      </c>
      <c r="E86" s="86">
        <v>60443036</v>
      </c>
      <c r="F86" s="86">
        <f t="shared" si="2"/>
        <v>565519206</v>
      </c>
      <c r="G86" s="71" t="s">
        <v>210</v>
      </c>
      <c r="I86" s="89"/>
      <c r="J86" s="90"/>
    </row>
    <row r="87" spans="1:10" s="87" customFormat="1" ht="23.25" customHeight="1">
      <c r="A87" s="83"/>
      <c r="B87" s="84">
        <v>130</v>
      </c>
      <c r="C87" s="85" t="s">
        <v>106</v>
      </c>
      <c r="D87" s="86">
        <v>7734083046</v>
      </c>
      <c r="E87" s="86">
        <v>2217348174</v>
      </c>
      <c r="F87" s="86">
        <f t="shared" si="2"/>
        <v>5516734872</v>
      </c>
      <c r="G87" s="71" t="s">
        <v>210</v>
      </c>
      <c r="I87" s="89"/>
      <c r="J87" s="90"/>
    </row>
    <row r="88" spans="1:10" s="87" customFormat="1" ht="23.25" customHeight="1">
      <c r="A88" s="83"/>
      <c r="B88" s="84">
        <v>140</v>
      </c>
      <c r="C88" s="85" t="s">
        <v>107</v>
      </c>
      <c r="D88" s="86">
        <v>3451500000</v>
      </c>
      <c r="E88" s="86">
        <v>569204138</v>
      </c>
      <c r="F88" s="86">
        <f t="shared" si="2"/>
        <v>2882295862</v>
      </c>
      <c r="G88" s="71" t="s">
        <v>210</v>
      </c>
      <c r="I88" s="89"/>
      <c r="J88" s="90"/>
    </row>
    <row r="89" spans="1:10" s="87" customFormat="1" ht="23.25" customHeight="1">
      <c r="A89" s="83"/>
      <c r="B89" s="84">
        <v>190</v>
      </c>
      <c r="C89" s="85" t="s">
        <v>108</v>
      </c>
      <c r="D89" s="86">
        <v>1222595116</v>
      </c>
      <c r="E89" s="86">
        <v>160312099</v>
      </c>
      <c r="F89" s="86">
        <f t="shared" si="2"/>
        <v>1062283017</v>
      </c>
      <c r="G89" s="71" t="s">
        <v>210</v>
      </c>
      <c r="I89" s="89"/>
      <c r="J89" s="90"/>
    </row>
    <row r="90" spans="1:10" s="80" customFormat="1" ht="23.25" customHeight="1">
      <c r="A90" s="76">
        <v>200</v>
      </c>
      <c r="B90" s="77"/>
      <c r="C90" s="78" t="s">
        <v>133</v>
      </c>
      <c r="D90" s="79">
        <f>+SUM(D91:D97)</f>
        <v>6687244000</v>
      </c>
      <c r="E90" s="79">
        <f>+SUM(E91:E97)</f>
        <v>469511524</v>
      </c>
      <c r="F90" s="79">
        <f>D90-E90</f>
        <v>6217732476</v>
      </c>
      <c r="G90" s="71" t="s">
        <v>210</v>
      </c>
      <c r="I90" s="82"/>
      <c r="J90" s="82"/>
    </row>
    <row r="91" spans="1:10" s="87" customFormat="1" ht="23.25" customHeight="1">
      <c r="A91" s="83"/>
      <c r="B91" s="84">
        <v>210</v>
      </c>
      <c r="C91" s="85" t="s">
        <v>109</v>
      </c>
      <c r="D91" s="86">
        <v>721053754</v>
      </c>
      <c r="E91" s="86">
        <v>128685286</v>
      </c>
      <c r="F91" s="86">
        <f t="shared" ref="F91:F97" si="3">D91-E91</f>
        <v>592368468</v>
      </c>
      <c r="G91" s="71" t="s">
        <v>210</v>
      </c>
      <c r="I91" s="89"/>
      <c r="J91" s="90"/>
    </row>
    <row r="92" spans="1:10" s="87" customFormat="1" ht="23.25" customHeight="1">
      <c r="A92" s="83"/>
      <c r="B92" s="84">
        <v>220</v>
      </c>
      <c r="C92" s="85" t="s">
        <v>110</v>
      </c>
      <c r="D92" s="86">
        <v>26820000</v>
      </c>
      <c r="E92" s="86">
        <v>0</v>
      </c>
      <c r="F92" s="86">
        <f t="shared" si="3"/>
        <v>26820000</v>
      </c>
      <c r="G92" s="71" t="s">
        <v>210</v>
      </c>
      <c r="I92" s="91"/>
      <c r="J92" s="90"/>
    </row>
    <row r="93" spans="1:10" s="87" customFormat="1" ht="23.25" customHeight="1">
      <c r="A93" s="83"/>
      <c r="B93" s="84">
        <v>230</v>
      </c>
      <c r="C93" s="85" t="s">
        <v>111</v>
      </c>
      <c r="D93" s="86">
        <v>2583404645</v>
      </c>
      <c r="E93" s="86">
        <v>311108471</v>
      </c>
      <c r="F93" s="86">
        <f t="shared" si="3"/>
        <v>2272296174</v>
      </c>
      <c r="G93" s="71" t="s">
        <v>210</v>
      </c>
      <c r="I93" s="89"/>
      <c r="J93" s="92"/>
    </row>
    <row r="94" spans="1:10" s="87" customFormat="1" ht="23.25" customHeight="1">
      <c r="A94" s="83"/>
      <c r="B94" s="84">
        <v>240</v>
      </c>
      <c r="C94" s="85" t="s">
        <v>112</v>
      </c>
      <c r="D94" s="86">
        <v>1960804326</v>
      </c>
      <c r="E94" s="86">
        <v>12561817</v>
      </c>
      <c r="F94" s="86">
        <f t="shared" si="3"/>
        <v>1948242509</v>
      </c>
      <c r="G94" s="71" t="s">
        <v>210</v>
      </c>
      <c r="I94" s="89"/>
      <c r="J94" s="89"/>
    </row>
    <row r="95" spans="1:10" s="87" customFormat="1" ht="23.25" customHeight="1">
      <c r="A95" s="83"/>
      <c r="B95" s="84">
        <v>260</v>
      </c>
      <c r="C95" s="85" t="s">
        <v>113</v>
      </c>
      <c r="D95" s="86">
        <v>774939054</v>
      </c>
      <c r="E95" s="86">
        <v>420000</v>
      </c>
      <c r="F95" s="86">
        <f t="shared" si="3"/>
        <v>774519054</v>
      </c>
      <c r="G95" s="71" t="s">
        <v>210</v>
      </c>
      <c r="I95" s="89"/>
      <c r="J95" s="89"/>
    </row>
    <row r="96" spans="1:10" s="87" customFormat="1" ht="23.25" customHeight="1">
      <c r="A96" s="83"/>
      <c r="B96" s="84">
        <v>280</v>
      </c>
      <c r="C96" s="85" t="s">
        <v>114</v>
      </c>
      <c r="D96" s="86">
        <v>352962320</v>
      </c>
      <c r="E96" s="86">
        <v>0</v>
      </c>
      <c r="F96" s="86">
        <f t="shared" si="3"/>
        <v>352962320</v>
      </c>
      <c r="G96" s="71" t="s">
        <v>210</v>
      </c>
      <c r="I96" s="89"/>
      <c r="J96" s="89"/>
    </row>
    <row r="97" spans="1:10" s="87" customFormat="1" ht="23.25" customHeight="1">
      <c r="A97" s="83"/>
      <c r="B97" s="84">
        <v>290</v>
      </c>
      <c r="C97" s="85" t="s">
        <v>115</v>
      </c>
      <c r="D97" s="86">
        <v>267259901</v>
      </c>
      <c r="E97" s="86">
        <v>16735950</v>
      </c>
      <c r="F97" s="86">
        <f t="shared" si="3"/>
        <v>250523951</v>
      </c>
      <c r="G97" s="71" t="s">
        <v>210</v>
      </c>
      <c r="I97" s="92"/>
      <c r="J97" s="93"/>
    </row>
    <row r="98" spans="1:10" s="80" customFormat="1" ht="23.25" customHeight="1">
      <c r="A98" s="76">
        <v>300</v>
      </c>
      <c r="B98" s="77"/>
      <c r="C98" s="78" t="s">
        <v>134</v>
      </c>
      <c r="D98" s="79">
        <f>+SUM(D99:D105)</f>
        <v>4319857543</v>
      </c>
      <c r="E98" s="79">
        <f>+SUM(E99:E105)</f>
        <v>22348890</v>
      </c>
      <c r="F98" s="79">
        <f>D98-E98</f>
        <v>4297508653</v>
      </c>
      <c r="G98" s="71" t="s">
        <v>210</v>
      </c>
      <c r="I98" s="82"/>
      <c r="J98" s="82"/>
    </row>
    <row r="99" spans="1:10" s="87" customFormat="1" ht="23.25" customHeight="1">
      <c r="A99" s="83"/>
      <c r="B99" s="84">
        <v>310</v>
      </c>
      <c r="C99" s="85" t="s">
        <v>116</v>
      </c>
      <c r="D99" s="86">
        <v>21284000</v>
      </c>
      <c r="E99" s="86">
        <v>0</v>
      </c>
      <c r="F99" s="86">
        <f t="shared" ref="F99:F105" si="4">D99-E99</f>
        <v>21284000</v>
      </c>
      <c r="G99" s="71" t="s">
        <v>210</v>
      </c>
      <c r="I99" s="91"/>
      <c r="J99" s="90"/>
    </row>
    <row r="100" spans="1:10" s="87" customFormat="1" ht="23.25" customHeight="1">
      <c r="A100" s="83"/>
      <c r="B100" s="84">
        <v>320</v>
      </c>
      <c r="C100" s="85" t="s">
        <v>117</v>
      </c>
      <c r="D100" s="86">
        <v>88797800</v>
      </c>
      <c r="E100" s="86">
        <v>0</v>
      </c>
      <c r="F100" s="86">
        <f t="shared" si="4"/>
        <v>88797800</v>
      </c>
      <c r="G100" s="71" t="s">
        <v>210</v>
      </c>
      <c r="I100" s="92"/>
      <c r="J100" s="89"/>
    </row>
    <row r="101" spans="1:10" s="87" customFormat="1" ht="23.25" customHeight="1">
      <c r="A101" s="83"/>
      <c r="B101" s="84">
        <v>330</v>
      </c>
      <c r="C101" s="85" t="s">
        <v>118</v>
      </c>
      <c r="D101" s="86">
        <v>492849700</v>
      </c>
      <c r="E101" s="86">
        <v>1654547</v>
      </c>
      <c r="F101" s="86">
        <f t="shared" si="4"/>
        <v>491195153</v>
      </c>
      <c r="G101" s="71" t="s">
        <v>210</v>
      </c>
      <c r="I101" s="89"/>
      <c r="J101" s="90"/>
    </row>
    <row r="102" spans="1:10" s="87" customFormat="1" ht="23.25" customHeight="1">
      <c r="A102" s="83"/>
      <c r="B102" s="84">
        <v>340</v>
      </c>
      <c r="C102" s="85" t="s">
        <v>119</v>
      </c>
      <c r="D102" s="86">
        <v>489317075</v>
      </c>
      <c r="E102" s="86">
        <v>12443207</v>
      </c>
      <c r="F102" s="86">
        <f t="shared" si="4"/>
        <v>476873868</v>
      </c>
      <c r="G102" s="71" t="s">
        <v>210</v>
      </c>
      <c r="I102" s="89"/>
      <c r="J102" s="93"/>
    </row>
    <row r="103" spans="1:10" s="87" customFormat="1" ht="23.25" customHeight="1">
      <c r="A103" s="83"/>
      <c r="B103" s="84">
        <v>350</v>
      </c>
      <c r="C103" s="85" t="s">
        <v>120</v>
      </c>
      <c r="D103" s="86">
        <v>1174067900</v>
      </c>
      <c r="E103" s="86">
        <v>4183636</v>
      </c>
      <c r="F103" s="86">
        <f t="shared" si="4"/>
        <v>1169884264</v>
      </c>
      <c r="G103" s="71" t="s">
        <v>210</v>
      </c>
      <c r="I103" s="89"/>
      <c r="J103" s="89"/>
    </row>
    <row r="104" spans="1:10" s="87" customFormat="1" ht="23.25" customHeight="1">
      <c r="A104" s="83"/>
      <c r="B104" s="84">
        <v>360</v>
      </c>
      <c r="C104" s="85" t="s">
        <v>121</v>
      </c>
      <c r="D104" s="86">
        <v>483355095</v>
      </c>
      <c r="E104" s="86">
        <v>0</v>
      </c>
      <c r="F104" s="86">
        <f t="shared" si="4"/>
        <v>483355095</v>
      </c>
      <c r="G104" s="71" t="s">
        <v>210</v>
      </c>
      <c r="I104" s="89"/>
      <c r="J104" s="90"/>
    </row>
    <row r="105" spans="1:10" s="87" customFormat="1" ht="23.25" customHeight="1">
      <c r="A105" s="83"/>
      <c r="B105" s="84">
        <v>390</v>
      </c>
      <c r="C105" s="85" t="s">
        <v>122</v>
      </c>
      <c r="D105" s="86">
        <v>1570185973</v>
      </c>
      <c r="E105" s="86">
        <v>4067500</v>
      </c>
      <c r="F105" s="86">
        <f t="shared" si="4"/>
        <v>1566118473</v>
      </c>
      <c r="G105" s="71" t="s">
        <v>210</v>
      </c>
      <c r="I105" s="89"/>
      <c r="J105" s="89"/>
    </row>
    <row r="106" spans="1:10" s="80" customFormat="1" ht="23.25" customHeight="1">
      <c r="A106" s="76">
        <v>500</v>
      </c>
      <c r="B106" s="77"/>
      <c r="C106" s="78" t="s">
        <v>135</v>
      </c>
      <c r="D106" s="79">
        <f>+SUM(D107:D111)</f>
        <v>3607186626</v>
      </c>
      <c r="E106" s="79">
        <f>+SUM(E107:E111)</f>
        <v>0</v>
      </c>
      <c r="F106" s="79">
        <f>D106-E106</f>
        <v>3607186626</v>
      </c>
      <c r="G106" s="71" t="s">
        <v>210</v>
      </c>
      <c r="I106" s="82"/>
      <c r="J106" s="81"/>
    </row>
    <row r="107" spans="1:10" s="87" customFormat="1" ht="23.25" customHeight="1">
      <c r="A107" s="83"/>
      <c r="B107" s="84">
        <v>520</v>
      </c>
      <c r="C107" s="85" t="s">
        <v>123</v>
      </c>
      <c r="D107" s="86">
        <v>721250008</v>
      </c>
      <c r="E107" s="79">
        <v>0</v>
      </c>
      <c r="F107" s="86">
        <f t="shared" ref="F107:F111" si="5">D107-E107</f>
        <v>721250008</v>
      </c>
      <c r="G107" s="71" t="s">
        <v>210</v>
      </c>
      <c r="I107" s="92"/>
      <c r="J107" s="89"/>
    </row>
    <row r="108" spans="1:10" s="87" customFormat="1" ht="23.25" customHeight="1">
      <c r="A108" s="83"/>
      <c r="B108" s="84">
        <v>530</v>
      </c>
      <c r="C108" s="85" t="s">
        <v>124</v>
      </c>
      <c r="D108" s="86">
        <v>1325195304</v>
      </c>
      <c r="E108" s="79">
        <v>0</v>
      </c>
      <c r="F108" s="86">
        <f t="shared" si="5"/>
        <v>1325195304</v>
      </c>
      <c r="G108" s="71" t="s">
        <v>210</v>
      </c>
      <c r="I108" s="89"/>
      <c r="J108" s="89"/>
    </row>
    <row r="109" spans="1:10" s="87" customFormat="1" ht="23.25" customHeight="1">
      <c r="A109" s="83"/>
      <c r="B109" s="84">
        <v>540</v>
      </c>
      <c r="C109" s="85" t="s">
        <v>125</v>
      </c>
      <c r="D109" s="86">
        <v>742192041</v>
      </c>
      <c r="E109" s="79">
        <v>0</v>
      </c>
      <c r="F109" s="86">
        <f t="shared" si="5"/>
        <v>742192041</v>
      </c>
      <c r="G109" s="71" t="s">
        <v>210</v>
      </c>
      <c r="I109" s="89"/>
      <c r="J109" s="90"/>
    </row>
    <row r="110" spans="1:10" s="87" customFormat="1" ht="23.25" customHeight="1">
      <c r="A110" s="83"/>
      <c r="B110" s="84">
        <v>570</v>
      </c>
      <c r="C110" s="85" t="s">
        <v>126</v>
      </c>
      <c r="D110" s="86">
        <v>508795900</v>
      </c>
      <c r="E110" s="94">
        <v>0</v>
      </c>
      <c r="F110" s="86">
        <f t="shared" si="5"/>
        <v>508795900</v>
      </c>
      <c r="G110" s="71" t="s">
        <v>210</v>
      </c>
      <c r="I110" s="95"/>
      <c r="J110" s="90"/>
    </row>
    <row r="111" spans="1:10" s="87" customFormat="1" ht="23.25" customHeight="1">
      <c r="A111" s="83"/>
      <c r="B111" s="84">
        <v>590</v>
      </c>
      <c r="C111" s="85" t="s">
        <v>127</v>
      </c>
      <c r="D111" s="86">
        <v>309753373</v>
      </c>
      <c r="E111" s="79">
        <v>0</v>
      </c>
      <c r="F111" s="86">
        <f t="shared" si="5"/>
        <v>309753373</v>
      </c>
      <c r="G111" s="71" t="s">
        <v>210</v>
      </c>
      <c r="I111" s="89"/>
      <c r="J111" s="89"/>
    </row>
    <row r="112" spans="1:10" s="80" customFormat="1" ht="23.25" customHeight="1">
      <c r="A112" s="76">
        <v>800</v>
      </c>
      <c r="B112" s="77"/>
      <c r="C112" s="78" t="s">
        <v>136</v>
      </c>
      <c r="D112" s="79">
        <f>+SUM(D113:D115)</f>
        <v>619000000</v>
      </c>
      <c r="E112" s="79">
        <f>+SUM(E113:E115)</f>
        <v>0</v>
      </c>
      <c r="F112" s="79">
        <f>D112-E112</f>
        <v>619000000</v>
      </c>
      <c r="G112" s="71" t="s">
        <v>210</v>
      </c>
      <c r="I112" s="82"/>
      <c r="J112" s="82"/>
    </row>
    <row r="113" spans="1:10" s="87" customFormat="1" ht="23.25" customHeight="1">
      <c r="A113" s="83"/>
      <c r="B113" s="84">
        <v>810</v>
      </c>
      <c r="C113" s="85" t="s">
        <v>128</v>
      </c>
      <c r="D113" s="96">
        <v>0</v>
      </c>
      <c r="E113" s="86">
        <v>0</v>
      </c>
      <c r="F113" s="86">
        <f t="shared" ref="F113:F115" si="6">D113-E113</f>
        <v>0</v>
      </c>
      <c r="G113" s="71" t="s">
        <v>210</v>
      </c>
      <c r="I113" s="95"/>
      <c r="J113" s="90"/>
    </row>
    <row r="114" spans="1:10" s="87" customFormat="1" ht="23.25" customHeight="1">
      <c r="A114" s="83"/>
      <c r="B114" s="84">
        <v>840</v>
      </c>
      <c r="C114" s="85" t="s">
        <v>129</v>
      </c>
      <c r="D114" s="86">
        <v>30000000</v>
      </c>
      <c r="E114" s="86">
        <v>0</v>
      </c>
      <c r="F114" s="86">
        <f t="shared" si="6"/>
        <v>30000000</v>
      </c>
      <c r="G114" s="71" t="s">
        <v>210</v>
      </c>
      <c r="I114" s="95"/>
      <c r="J114" s="90"/>
    </row>
    <row r="115" spans="1:10" s="87" customFormat="1" ht="23.25" customHeight="1">
      <c r="A115" s="83"/>
      <c r="B115" s="84">
        <v>850</v>
      </c>
      <c r="C115" s="97" t="s">
        <v>130</v>
      </c>
      <c r="D115" s="86">
        <v>589000000</v>
      </c>
      <c r="E115" s="86">
        <v>0</v>
      </c>
      <c r="F115" s="86">
        <f t="shared" si="6"/>
        <v>589000000</v>
      </c>
      <c r="G115" s="71" t="s">
        <v>210</v>
      </c>
      <c r="I115" s="89"/>
      <c r="J115" s="89"/>
    </row>
    <row r="116" spans="1:10" s="80" customFormat="1" ht="23.25" customHeight="1">
      <c r="A116" s="76">
        <v>900</v>
      </c>
      <c r="B116" s="77"/>
      <c r="C116" s="78" t="s">
        <v>137</v>
      </c>
      <c r="D116" s="79">
        <f>+SUM(D117)</f>
        <v>522550000</v>
      </c>
      <c r="E116" s="79">
        <v>144218000</v>
      </c>
      <c r="F116" s="79">
        <f>D116-E116</f>
        <v>378332000</v>
      </c>
      <c r="G116" s="71" t="s">
        <v>210</v>
      </c>
      <c r="I116" s="82"/>
      <c r="J116" s="98"/>
    </row>
    <row r="117" spans="1:10" s="87" customFormat="1" ht="42.75" customHeight="1">
      <c r="A117" s="83"/>
      <c r="B117" s="84">
        <v>910</v>
      </c>
      <c r="C117" s="85" t="s">
        <v>131</v>
      </c>
      <c r="D117" s="86">
        <v>522550000</v>
      </c>
      <c r="E117" s="86">
        <v>144218000</v>
      </c>
      <c r="F117" s="86">
        <f>D117-E117</f>
        <v>378332000</v>
      </c>
      <c r="G117" s="71" t="s">
        <v>210</v>
      </c>
      <c r="I117" s="89"/>
      <c r="J117" s="90"/>
    </row>
    <row r="118" spans="1:10" s="80" customFormat="1" ht="13.5" customHeight="1">
      <c r="A118" s="99"/>
      <c r="C118" s="100" t="s">
        <v>209</v>
      </c>
      <c r="D118" s="101">
        <f>D84+D90+D98+D106+D112+D116</f>
        <v>54937328373</v>
      </c>
      <c r="E118" s="101">
        <f>E84+E90+E98+E106+E112+E116</f>
        <v>7421939661</v>
      </c>
      <c r="F118" s="101">
        <f>F84+F90+F98+F106+F112+F116</f>
        <v>47515388712</v>
      </c>
      <c r="G118" s="101"/>
      <c r="I118" s="101"/>
      <c r="J118" s="102"/>
    </row>
    <row r="119" spans="1:10" ht="26.25" customHeight="1">
      <c r="A119" s="3" t="s">
        <v>45</v>
      </c>
    </row>
    <row r="120" spans="1:10">
      <c r="A120" s="17" t="s">
        <v>5</v>
      </c>
      <c r="B120" s="17" t="s">
        <v>46</v>
      </c>
      <c r="C120" s="17" t="s">
        <v>47</v>
      </c>
      <c r="D120" s="17" t="s">
        <v>48</v>
      </c>
      <c r="E120" s="18" t="s">
        <v>49</v>
      </c>
    </row>
    <row r="121" spans="1:10" s="47" customFormat="1" ht="90">
      <c r="A121" s="74">
        <v>1</v>
      </c>
      <c r="B121" s="74" t="s">
        <v>211</v>
      </c>
      <c r="C121" s="72">
        <v>579590700</v>
      </c>
      <c r="D121" s="73" t="s">
        <v>207</v>
      </c>
      <c r="E121" s="75" t="s">
        <v>208</v>
      </c>
    </row>
    <row r="123" spans="1:10">
      <c r="A123" s="19" t="s">
        <v>50</v>
      </c>
    </row>
    <row r="124" spans="1:10">
      <c r="A124" s="3" t="s">
        <v>51</v>
      </c>
    </row>
    <row r="125" spans="1:10" ht="30">
      <c r="A125" s="17" t="s">
        <v>22</v>
      </c>
      <c r="B125" s="17" t="s">
        <v>52</v>
      </c>
      <c r="C125" s="17" t="s">
        <v>23</v>
      </c>
      <c r="D125" s="17" t="s">
        <v>53</v>
      </c>
      <c r="E125" s="33" t="s">
        <v>54</v>
      </c>
    </row>
    <row r="126" spans="1:10" ht="98.25" customHeight="1">
      <c r="A126" s="115">
        <v>1</v>
      </c>
      <c r="B126" s="116" t="s">
        <v>221</v>
      </c>
      <c r="C126" s="117" t="s">
        <v>222</v>
      </c>
      <c r="D126" s="118" t="s">
        <v>223</v>
      </c>
      <c r="E126" s="119" t="s">
        <v>251</v>
      </c>
    </row>
    <row r="127" spans="1:10" ht="105" customHeight="1">
      <c r="A127" s="115">
        <v>2</v>
      </c>
      <c r="B127" s="116" t="s">
        <v>224</v>
      </c>
      <c r="C127" s="117" t="s">
        <v>225</v>
      </c>
      <c r="D127" s="118" t="s">
        <v>223</v>
      </c>
      <c r="E127" s="119" t="s">
        <v>252</v>
      </c>
    </row>
    <row r="128" spans="1:10" ht="150">
      <c r="A128" s="120">
        <v>3</v>
      </c>
      <c r="B128" s="121" t="s">
        <v>226</v>
      </c>
      <c r="C128" s="122" t="s">
        <v>227</v>
      </c>
      <c r="D128" s="123" t="s">
        <v>223</v>
      </c>
      <c r="E128" s="119" t="s">
        <v>253</v>
      </c>
    </row>
    <row r="129" spans="1:5">
      <c r="A129" s="124"/>
      <c r="B129" s="125"/>
      <c r="C129" s="126"/>
      <c r="D129" s="127"/>
      <c r="E129" s="128"/>
    </row>
    <row r="130" spans="1:5">
      <c r="A130" s="133" t="s">
        <v>228</v>
      </c>
      <c r="B130" s="134"/>
      <c r="C130" s="134"/>
      <c r="D130" s="135"/>
      <c r="E130" s="135"/>
    </row>
    <row r="131" spans="1:5" ht="30">
      <c r="A131" s="136" t="s">
        <v>229</v>
      </c>
      <c r="B131" s="136" t="s">
        <v>230</v>
      </c>
      <c r="C131" s="136" t="s">
        <v>231</v>
      </c>
      <c r="D131" s="136" t="s">
        <v>49</v>
      </c>
      <c r="E131" s="137" t="s">
        <v>232</v>
      </c>
    </row>
    <row r="132" spans="1:5" ht="96" customHeight="1">
      <c r="A132" s="143" t="s">
        <v>233</v>
      </c>
      <c r="B132" s="145" t="s">
        <v>226</v>
      </c>
      <c r="C132" s="129" t="s">
        <v>234</v>
      </c>
      <c r="D132" s="119" t="s">
        <v>251</v>
      </c>
      <c r="E132" s="131" t="s">
        <v>235</v>
      </c>
    </row>
    <row r="133" spans="1:5" ht="87.75" customHeight="1">
      <c r="A133" s="159"/>
      <c r="B133" s="160"/>
      <c r="C133" s="143" t="s">
        <v>236</v>
      </c>
      <c r="D133" s="119" t="s">
        <v>252</v>
      </c>
      <c r="E133" s="131" t="s">
        <v>237</v>
      </c>
    </row>
    <row r="134" spans="1:5" ht="95.25" customHeight="1">
      <c r="A134" s="159"/>
      <c r="B134" s="160"/>
      <c r="C134" s="144"/>
      <c r="D134" s="119" t="s">
        <v>253</v>
      </c>
      <c r="E134" s="131" t="s">
        <v>238</v>
      </c>
    </row>
    <row r="135" spans="1:5" ht="95.25" customHeight="1">
      <c r="A135" s="159"/>
      <c r="B135" s="160"/>
      <c r="C135" s="130" t="s">
        <v>239</v>
      </c>
      <c r="D135" s="119" t="s">
        <v>254</v>
      </c>
      <c r="E135" s="131" t="s">
        <v>235</v>
      </c>
    </row>
    <row r="136" spans="1:5" ht="105">
      <c r="A136" s="159"/>
      <c r="B136" s="160"/>
      <c r="C136" s="143" t="s">
        <v>240</v>
      </c>
      <c r="D136" s="119" t="s">
        <v>255</v>
      </c>
      <c r="E136" s="131" t="s">
        <v>241</v>
      </c>
    </row>
    <row r="137" spans="1:5" ht="105">
      <c r="A137" s="144"/>
      <c r="B137" s="146"/>
      <c r="C137" s="144"/>
      <c r="D137" s="119" t="s">
        <v>256</v>
      </c>
      <c r="E137" s="131" t="s">
        <v>241</v>
      </c>
    </row>
    <row r="138" spans="1:5" ht="91.5" customHeight="1">
      <c r="A138" s="145" t="s">
        <v>242</v>
      </c>
      <c r="B138" s="145" t="s">
        <v>224</v>
      </c>
      <c r="C138" s="130" t="s">
        <v>243</v>
      </c>
      <c r="D138" s="132" t="s">
        <v>251</v>
      </c>
      <c r="E138" s="131" t="s">
        <v>244</v>
      </c>
    </row>
    <row r="139" spans="1:5" ht="87.75" customHeight="1">
      <c r="A139" s="146"/>
      <c r="B139" s="146"/>
      <c r="C139" s="130" t="s">
        <v>245</v>
      </c>
      <c r="D139" s="132" t="s">
        <v>252</v>
      </c>
      <c r="E139" s="131" t="s">
        <v>244</v>
      </c>
    </row>
    <row r="140" spans="1:5">
      <c r="A140" s="124"/>
      <c r="B140" s="125"/>
      <c r="C140" s="126"/>
      <c r="D140" s="127"/>
      <c r="E140" s="128"/>
    </row>
    <row r="141" spans="1:5">
      <c r="A141" s="3" t="s">
        <v>55</v>
      </c>
    </row>
    <row r="142" spans="1:5">
      <c r="A142" s="17" t="s">
        <v>56</v>
      </c>
      <c r="B142" s="17" t="s">
        <v>57</v>
      </c>
      <c r="C142" s="17" t="s">
        <v>23</v>
      </c>
      <c r="D142" s="17" t="s">
        <v>58</v>
      </c>
      <c r="E142" s="17" t="s">
        <v>49</v>
      </c>
    </row>
    <row r="143" spans="1:5" ht="218.25" customHeight="1">
      <c r="A143" s="104">
        <v>11058</v>
      </c>
      <c r="B143" s="110">
        <v>44245</v>
      </c>
      <c r="C143" s="111" t="s">
        <v>218</v>
      </c>
      <c r="D143" s="104" t="s">
        <v>219</v>
      </c>
      <c r="E143" s="104" t="s">
        <v>220</v>
      </c>
    </row>
    <row r="144" spans="1:5">
      <c r="A144" s="112"/>
      <c r="B144" s="113"/>
      <c r="C144" s="114"/>
      <c r="D144" s="112"/>
      <c r="E144" s="112"/>
    </row>
    <row r="145" spans="1:4">
      <c r="A145" s="34" t="s">
        <v>82</v>
      </c>
    </row>
    <row r="147" spans="1:4">
      <c r="A147" s="1" t="s">
        <v>59</v>
      </c>
    </row>
    <row r="149" spans="1:4">
      <c r="A149" s="1" t="s">
        <v>83</v>
      </c>
      <c r="D149" s="35"/>
    </row>
    <row r="150" spans="1:4" ht="30">
      <c r="A150" s="36" t="s">
        <v>60</v>
      </c>
      <c r="B150" s="15" t="s">
        <v>23</v>
      </c>
      <c r="C150" s="15" t="s">
        <v>61</v>
      </c>
      <c r="D150" s="35"/>
    </row>
    <row r="151" spans="1:4">
      <c r="A151" s="7"/>
      <c r="B151" s="5"/>
      <c r="C151" s="7"/>
      <c r="D151" s="35"/>
    </row>
    <row r="152" spans="1:4">
      <c r="A152" s="7"/>
      <c r="B152" s="5"/>
      <c r="C152" s="6"/>
      <c r="D152" s="35"/>
    </row>
    <row r="153" spans="1:4">
      <c r="A153" s="151" t="s">
        <v>62</v>
      </c>
      <c r="B153" s="152"/>
      <c r="C153" s="153"/>
      <c r="D153" s="35"/>
    </row>
    <row r="154" spans="1:4" ht="30">
      <c r="A154" s="37" t="s">
        <v>60</v>
      </c>
      <c r="B154" s="4" t="s">
        <v>23</v>
      </c>
      <c r="C154" s="4" t="s">
        <v>61</v>
      </c>
      <c r="D154" s="35"/>
    </row>
    <row r="155" spans="1:4">
      <c r="A155" s="7"/>
      <c r="B155" s="38"/>
      <c r="C155" s="7"/>
      <c r="D155" s="35"/>
    </row>
    <row r="156" spans="1:4">
      <c r="A156" s="7"/>
      <c r="B156" s="5"/>
      <c r="C156" s="7"/>
      <c r="D156" s="35"/>
    </row>
    <row r="157" spans="1:4">
      <c r="A157" s="154" t="s">
        <v>63</v>
      </c>
      <c r="B157" s="155"/>
      <c r="C157" s="156"/>
      <c r="D157" s="35"/>
    </row>
    <row r="158" spans="1:4" ht="30">
      <c r="A158" s="37" t="s">
        <v>60</v>
      </c>
      <c r="B158" s="4" t="s">
        <v>23</v>
      </c>
      <c r="C158" s="4" t="s">
        <v>61</v>
      </c>
      <c r="D158" s="35"/>
    </row>
    <row r="159" spans="1:4">
      <c r="A159" s="39"/>
      <c r="B159" s="10"/>
      <c r="C159" s="11"/>
      <c r="D159" s="35"/>
    </row>
    <row r="160" spans="1:4">
      <c r="A160" s="39"/>
      <c r="B160" s="10"/>
      <c r="C160" s="12"/>
      <c r="D160" s="35"/>
    </row>
    <row r="161" spans="1:6">
      <c r="A161" s="154" t="s">
        <v>89</v>
      </c>
      <c r="B161" s="157"/>
      <c r="C161" s="158"/>
      <c r="D161" s="35"/>
    </row>
    <row r="162" spans="1:6">
      <c r="A162" s="40" t="s">
        <v>60</v>
      </c>
      <c r="B162" s="4" t="s">
        <v>23</v>
      </c>
      <c r="C162" s="4" t="s">
        <v>61</v>
      </c>
      <c r="D162" s="35"/>
    </row>
    <row r="163" spans="1:6">
      <c r="A163" s="41"/>
      <c r="B163" s="13"/>
      <c r="C163" s="14"/>
      <c r="D163" s="35"/>
    </row>
    <row r="164" spans="1:6">
      <c r="A164" s="41"/>
      <c r="B164" s="13"/>
      <c r="C164" s="14"/>
      <c r="D164" s="35"/>
    </row>
    <row r="165" spans="1:6">
      <c r="A165" s="42"/>
      <c r="B165" s="13"/>
      <c r="C165" s="14"/>
      <c r="D165" s="35"/>
    </row>
    <row r="166" spans="1:6">
      <c r="A166" s="9"/>
      <c r="B166" s="43"/>
      <c r="C166" s="9"/>
      <c r="D166" s="35"/>
    </row>
    <row r="167" spans="1:6">
      <c r="A167" s="9"/>
      <c r="B167" s="43"/>
      <c r="C167" s="9"/>
      <c r="D167" s="35"/>
    </row>
    <row r="168" spans="1:6">
      <c r="A168" s="9"/>
      <c r="B168" s="43"/>
      <c r="C168" s="9"/>
      <c r="D168" s="35"/>
    </row>
    <row r="169" spans="1:6">
      <c r="A169" s="9"/>
      <c r="B169" s="43"/>
      <c r="C169" s="9"/>
      <c r="D169" s="35"/>
    </row>
    <row r="170" spans="1:6">
      <c r="A170" s="9"/>
      <c r="B170" s="43"/>
      <c r="C170" s="9"/>
      <c r="D170" s="35"/>
    </row>
    <row r="171" spans="1:6">
      <c r="A171" s="9"/>
      <c r="B171" s="43"/>
      <c r="C171" s="9"/>
      <c r="D171" s="35"/>
    </row>
    <row r="172" spans="1:6">
      <c r="A172" s="9"/>
      <c r="B172" s="43"/>
      <c r="C172" s="9"/>
      <c r="D172" s="35"/>
    </row>
    <row r="173" spans="1:6">
      <c r="A173" s="35"/>
      <c r="B173" s="35"/>
      <c r="C173" s="35"/>
      <c r="D173" s="35"/>
      <c r="E173" s="35"/>
      <c r="F173" s="35"/>
    </row>
    <row r="174" spans="1:6">
      <c r="A174" s="35"/>
      <c r="B174" s="35"/>
      <c r="C174" s="35"/>
      <c r="D174" s="35"/>
      <c r="E174" s="35"/>
      <c r="F174" s="35"/>
    </row>
    <row r="175" spans="1:6">
      <c r="A175" s="35"/>
      <c r="B175" s="35"/>
      <c r="C175" s="35"/>
      <c r="D175" s="35"/>
      <c r="E175" s="35"/>
      <c r="F175" s="35"/>
    </row>
    <row r="176" spans="1:6">
      <c r="A176" s="169"/>
      <c r="B176" s="35"/>
      <c r="C176" s="35"/>
      <c r="D176" s="35"/>
      <c r="E176" s="35"/>
      <c r="F176" s="35"/>
    </row>
    <row r="177" spans="1:6">
      <c r="A177" s="170"/>
      <c r="B177" s="170"/>
      <c r="C177" s="170"/>
      <c r="D177" s="170"/>
      <c r="E177" s="170"/>
      <c r="F177" s="170"/>
    </row>
    <row r="178" spans="1:6">
      <c r="A178" s="170"/>
      <c r="B178" s="170"/>
      <c r="C178" s="170"/>
      <c r="D178" s="170"/>
      <c r="E178" s="170"/>
      <c r="F178" s="170"/>
    </row>
    <row r="179" spans="1:6">
      <c r="A179" s="170"/>
      <c r="B179" s="170"/>
      <c r="C179" s="170"/>
      <c r="D179" s="170"/>
      <c r="E179" s="170"/>
      <c r="F179" s="170"/>
    </row>
    <row r="180" spans="1:6">
      <c r="A180" s="170"/>
      <c r="B180" s="170"/>
      <c r="C180" s="170"/>
      <c r="D180" s="170"/>
      <c r="E180" s="170"/>
      <c r="F180" s="170"/>
    </row>
    <row r="181" spans="1:6">
      <c r="A181" s="170"/>
      <c r="B181" s="170"/>
      <c r="C181" s="170"/>
      <c r="D181" s="170"/>
      <c r="E181" s="170"/>
      <c r="F181" s="170"/>
    </row>
    <row r="182" spans="1:6">
      <c r="A182" s="170"/>
      <c r="B182" s="170"/>
      <c r="C182" s="170"/>
      <c r="D182" s="170"/>
      <c r="E182" s="170"/>
      <c r="F182" s="170"/>
    </row>
    <row r="183" spans="1:6">
      <c r="A183" s="170"/>
      <c r="B183" s="170"/>
      <c r="C183" s="170"/>
      <c r="D183" s="170"/>
      <c r="E183" s="170"/>
      <c r="F183" s="170"/>
    </row>
    <row r="184" spans="1:6">
      <c r="A184" s="170"/>
      <c r="B184" s="170"/>
      <c r="C184" s="170"/>
      <c r="D184" s="170"/>
      <c r="E184" s="170"/>
      <c r="F184" s="170"/>
    </row>
    <row r="185" spans="1:6">
      <c r="A185" s="170"/>
      <c r="B185" s="170"/>
      <c r="C185" s="170"/>
      <c r="D185" s="170"/>
      <c r="E185" s="170"/>
      <c r="F185" s="170"/>
    </row>
    <row r="186" spans="1:6">
      <c r="A186" s="35"/>
      <c r="B186" s="35"/>
      <c r="C186" s="35"/>
      <c r="D186" s="35"/>
      <c r="E186" s="35"/>
      <c r="F186" s="35"/>
    </row>
    <row r="187" spans="1:6">
      <c r="A187" s="35"/>
      <c r="B187" s="35"/>
      <c r="C187" s="35"/>
      <c r="D187" s="35"/>
      <c r="E187" s="35"/>
      <c r="F187" s="35"/>
    </row>
    <row r="188" spans="1:6">
      <c r="A188" s="35"/>
      <c r="B188" s="35"/>
      <c r="C188" s="35"/>
      <c r="D188" s="35"/>
      <c r="E188" s="35"/>
      <c r="F188" s="35"/>
    </row>
  </sheetData>
  <mergeCells count="30">
    <mergeCell ref="A3:H3"/>
    <mergeCell ref="A57:A59"/>
    <mergeCell ref="B57:B59"/>
    <mergeCell ref="C57:C59"/>
    <mergeCell ref="D57:D59"/>
    <mergeCell ref="E57:E59"/>
    <mergeCell ref="F57:F59"/>
    <mergeCell ref="G57:G59"/>
    <mergeCell ref="H57:H59"/>
    <mergeCell ref="A9:H14"/>
    <mergeCell ref="A17:H22"/>
    <mergeCell ref="A37:H37"/>
    <mergeCell ref="A60:A61"/>
    <mergeCell ref="B60:B61"/>
    <mergeCell ref="C60:C61"/>
    <mergeCell ref="D60:D61"/>
    <mergeCell ref="E60:E61"/>
    <mergeCell ref="H60:H61"/>
    <mergeCell ref="F60:F61"/>
    <mergeCell ref="G60:G61"/>
    <mergeCell ref="C133:C134"/>
    <mergeCell ref="C136:C137"/>
    <mergeCell ref="A138:A139"/>
    <mergeCell ref="B138:B139"/>
    <mergeCell ref="A177:F185"/>
    <mergeCell ref="A153:C153"/>
    <mergeCell ref="A157:C157"/>
    <mergeCell ref="A161:C161"/>
    <mergeCell ref="A132:A137"/>
    <mergeCell ref="B132:B137"/>
  </mergeCells>
  <hyperlinks>
    <hyperlink ref="F74" r:id="rId1"/>
    <hyperlink ref="F75" r:id="rId2"/>
    <hyperlink ref="F76" r:id="rId3"/>
    <hyperlink ref="F77" r:id="rId4"/>
    <hyperlink ref="F78" r:id="rId5"/>
    <hyperlink ref="F79" r:id="rId6"/>
    <hyperlink ref="F80" r:id="rId7"/>
    <hyperlink ref="E121" r:id="rId8"/>
    <hyperlink ref="G84" r:id="rId9"/>
    <hyperlink ref="G85:G117" r:id="rId10" display="https://www.intn.gov.py/index.php/transparencia "/>
  </hyperlinks>
  <pageMargins left="0.74803149606299213" right="1.5354330708661419" top="0.98425196850393704" bottom="0.98425196850393704" header="0.51181102362204722" footer="0.51181102362204722"/>
  <pageSetup paperSize="5" scale="75" orientation="landscape"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0"/>
  <sheetViews>
    <sheetView workbookViewId="0">
      <selection activeCell="D27" sqref="D27"/>
    </sheetView>
  </sheetViews>
  <sheetFormatPr baseColWidth="10" defaultColWidth="11.42578125" defaultRowHeight="15"/>
  <cols>
    <col min="1" max="3" width="11.42578125" style="59"/>
    <col min="4" max="4" width="19.85546875" style="59" bestFit="1" customWidth="1"/>
    <col min="5" max="5" width="16.42578125" style="59" bestFit="1" customWidth="1"/>
    <col min="6" max="6" width="19" style="59" bestFit="1" customWidth="1"/>
    <col min="7" max="16384" width="11.42578125" style="59"/>
  </cols>
  <sheetData>
    <row r="2" spans="3:6" s="58" customFormat="1">
      <c r="C2" s="58" t="s">
        <v>138</v>
      </c>
      <c r="D2" s="58" t="s">
        <v>139</v>
      </c>
      <c r="E2" s="58" t="s">
        <v>140</v>
      </c>
      <c r="F2" s="58" t="s">
        <v>141</v>
      </c>
    </row>
    <row r="3" spans="3:6">
      <c r="C3" s="59" t="s">
        <v>142</v>
      </c>
      <c r="D3" s="60">
        <f>43679199797/1000</f>
        <v>43679199.796999998</v>
      </c>
      <c r="E3" s="60">
        <f>13120229177/1000</f>
        <v>13120229.176999999</v>
      </c>
      <c r="F3" s="60">
        <v>30558970620</v>
      </c>
    </row>
    <row r="4" spans="3:6">
      <c r="C4" s="59" t="s">
        <v>143</v>
      </c>
      <c r="D4" s="60">
        <f>6309260979/1000</f>
        <v>6309260.9790000003</v>
      </c>
      <c r="E4" s="60">
        <f>1325160877/1000</f>
        <v>1325160.8770000001</v>
      </c>
      <c r="F4" s="60">
        <v>4984100102</v>
      </c>
    </row>
    <row r="5" spans="3:6">
      <c r="C5" s="59" t="s">
        <v>144</v>
      </c>
      <c r="D5" s="60">
        <f>4093955797/1000</f>
        <v>4093955.7969999998</v>
      </c>
      <c r="E5" s="60">
        <f>274793615/1000</f>
        <v>274793.61499999999</v>
      </c>
      <c r="F5" s="60">
        <v>3819162182</v>
      </c>
    </row>
    <row r="6" spans="3:6">
      <c r="C6" s="59" t="s">
        <v>145</v>
      </c>
      <c r="D6" s="60">
        <f>1450922041/1000</f>
        <v>1450922.041</v>
      </c>
      <c r="E6" s="60">
        <f>306361264/1000</f>
        <v>306361.26400000002</v>
      </c>
      <c r="F6" s="60">
        <v>1144560777</v>
      </c>
    </row>
    <row r="7" spans="3:6">
      <c r="C7" s="59" t="s">
        <v>146</v>
      </c>
      <c r="D7" s="60">
        <f>2648562906/1000</f>
        <v>2648562.906</v>
      </c>
      <c r="E7" s="60">
        <f>52071904/1000</f>
        <v>52071.904000000002</v>
      </c>
      <c r="F7" s="60">
        <v>2596491002</v>
      </c>
    </row>
    <row r="8" spans="3:6">
      <c r="C8" s="59" t="s">
        <v>147</v>
      </c>
      <c r="D8" s="60">
        <f>446574399/1000</f>
        <v>446574.39899999998</v>
      </c>
      <c r="E8" s="60">
        <f>28674993/1000</f>
        <v>28674.992999999999</v>
      </c>
      <c r="F8" s="60">
        <v>417899406</v>
      </c>
    </row>
    <row r="9" spans="3:6">
      <c r="D9" s="61"/>
      <c r="E9" s="61"/>
    </row>
    <row r="10" spans="3:6">
      <c r="E10" s="62"/>
    </row>
  </sheetData>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0"/>
  <sheetViews>
    <sheetView workbookViewId="0">
      <selection activeCell="F22" sqref="F22"/>
    </sheetView>
  </sheetViews>
  <sheetFormatPr baseColWidth="10" defaultColWidth="11.42578125" defaultRowHeight="15"/>
  <cols>
    <col min="1" max="3" width="11.42578125" style="59"/>
    <col min="4" max="4" width="19.85546875" style="59" bestFit="1" customWidth="1"/>
    <col min="5" max="5" width="16.42578125" style="59" bestFit="1" customWidth="1"/>
    <col min="6" max="6" width="19" style="59" bestFit="1" customWidth="1"/>
    <col min="7" max="16384" width="11.42578125" style="59"/>
  </cols>
  <sheetData>
    <row r="2" spans="3:6" s="58" customFormat="1">
      <c r="C2" s="58" t="s">
        <v>138</v>
      </c>
      <c r="D2" s="58" t="s">
        <v>139</v>
      </c>
      <c r="E2" s="58" t="s">
        <v>140</v>
      </c>
      <c r="F2" s="58" t="s">
        <v>141</v>
      </c>
    </row>
    <row r="3" spans="3:6">
      <c r="C3" s="59" t="s">
        <v>142</v>
      </c>
      <c r="D3" s="60">
        <f>39181490204/1000</f>
        <v>39181490.204000004</v>
      </c>
      <c r="E3" s="60">
        <f>'[1]Table 4'!E4/1000</f>
        <v>6785861.2470000004</v>
      </c>
      <c r="F3" s="60">
        <v>32395658957</v>
      </c>
    </row>
    <row r="4" spans="3:6">
      <c r="C4" s="59" t="s">
        <v>143</v>
      </c>
      <c r="D4" s="60">
        <f>6687244000/1000</f>
        <v>6687244</v>
      </c>
      <c r="E4" s="60">
        <f>+'[1]Table 4'!E10/1000</f>
        <v>469511.52399999998</v>
      </c>
      <c r="F4" s="60">
        <v>6217732476</v>
      </c>
    </row>
    <row r="5" spans="3:6">
      <c r="C5" s="59" t="s">
        <v>144</v>
      </c>
      <c r="D5" s="60">
        <f>4319857543/1000</f>
        <v>4319857.5429999996</v>
      </c>
      <c r="E5" s="60">
        <f>+'[1]Table 4'!E18/1000</f>
        <v>22348.89</v>
      </c>
      <c r="F5" s="60">
        <v>4297508653</v>
      </c>
    </row>
    <row r="6" spans="3:6">
      <c r="C6" s="59" t="s">
        <v>145</v>
      </c>
      <c r="D6" s="60">
        <f>3607186626/1000</f>
        <v>3607186.6260000002</v>
      </c>
      <c r="E6" s="60">
        <f>+'[1]Table 4'!E26/1000</f>
        <v>0</v>
      </c>
      <c r="F6" s="60">
        <v>3607186626</v>
      </c>
    </row>
    <row r="7" spans="3:6">
      <c r="C7" s="59" t="s">
        <v>146</v>
      </c>
      <c r="D7" s="60">
        <f>619000000/1000</f>
        <v>619000</v>
      </c>
      <c r="E7" s="60">
        <f>+'[1]Table 4'!E32/1000</f>
        <v>0</v>
      </c>
      <c r="F7" s="60">
        <v>619000000</v>
      </c>
    </row>
    <row r="8" spans="3:6">
      <c r="C8" s="59" t="s">
        <v>147</v>
      </c>
      <c r="D8" s="60">
        <f>522550000/1000</f>
        <v>522550</v>
      </c>
      <c r="E8" s="60">
        <f>+'[1]Table 4'!E36/1000</f>
        <v>144218</v>
      </c>
      <c r="F8" s="60">
        <v>378332000</v>
      </c>
    </row>
    <row r="9" spans="3:6">
      <c r="D9" s="61"/>
      <c r="E9" s="61"/>
    </row>
    <row r="10" spans="3:6">
      <c r="E10" s="62"/>
    </row>
  </sheetData>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RENDICION 1er TRIM UTA</vt:lpstr>
      <vt:lpstr>4.4.3 Grafico</vt:lpstr>
      <vt:lpstr>4.8 Grafico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Saldivar</cp:lastModifiedBy>
  <dcterms:created xsi:type="dcterms:W3CDTF">2020-06-23T19:35:00Z</dcterms:created>
  <dcterms:modified xsi:type="dcterms:W3CDTF">2021-04-14T14:52:50Z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2058-11.2.0.9431</vt:lpwstr>
  </property>
</Properties>
</file>